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vid\Desktop\Town Council Run\"/>
    </mc:Choice>
  </mc:AlternateContent>
  <xr:revisionPtr revIDLastSave="0" documentId="8_{0C7EFB87-3A62-4F6F-8D99-1921AF90EBFD}" xr6:coauthVersionLast="47" xr6:coauthVersionMax="47" xr10:uidLastSave="{00000000-0000-0000-0000-000000000000}"/>
  <bookViews>
    <workbookView xWindow="-108" yWindow="-108" windowWidth="23256" windowHeight="12456" firstSheet="3" activeTab="6" xr2:uid="{7C6CE956-AE16-4446-AFE0-F629C0387172}"/>
  </bookViews>
  <sheets>
    <sheet name="Gen Fund Rev" sheetId="4" r:id="rId1"/>
    <sheet name="Gen Fund Exp" sheetId="1" r:id="rId2"/>
    <sheet name="Sewer Rev" sheetId="6" r:id="rId3"/>
    <sheet name="Sewer Fund Exp" sheetId="2" r:id="rId4"/>
    <sheet name="Water Rev" sheetId="7" r:id="rId5"/>
    <sheet name="Water Fund Exp" sheetId="3" r:id="rId6"/>
    <sheet name="Sheet2" sheetId="9" r:id="rId7"/>
  </sheets>
  <definedNames>
    <definedName name="_xlnm._FilterDatabase" localSheetId="1" hidden="1">'Gen Fund Exp'!$A$1:$O$596</definedName>
    <definedName name="_xlnm._FilterDatabase" localSheetId="0" hidden="1">'Gen Fund Rev'!$A$2:$O$111</definedName>
    <definedName name="_xlnm._FilterDatabase" localSheetId="2" hidden="1">'Sewer Rev'!$A$1:$O$25</definedName>
    <definedName name="_xlnm._FilterDatabase" localSheetId="4" hidden="1">'Water Rev'!$A$1:$O$22</definedName>
    <definedName name="_xlnm.Print_Area" localSheetId="1">'Gen Fund Exp'!$A$1:$AL$599</definedName>
    <definedName name="_xlnm.Print_Area" localSheetId="0">'Gen Fund Rev'!$A$2:$AA$110</definedName>
    <definedName name="_xlnm.Print_Area" localSheetId="3">'Sewer Fund Exp'!$A$1:$AL$120</definedName>
    <definedName name="_xlnm.Print_Area" localSheetId="2">'Sewer Rev'!$A$1:$AC$23</definedName>
    <definedName name="_xlnm.Print_Area" localSheetId="5">'Water Fund Exp'!$A$1:$AJ$77</definedName>
    <definedName name="_xlnm.Print_Area" localSheetId="4">'Water Rev'!$A$1:$AC$21</definedName>
    <definedName name="_xlnm.Print_Titles" localSheetId="1">'Gen Fund Exp'!$1:$1</definedName>
    <definedName name="_xlnm.Print_Titles" localSheetId="0">'Gen Fund Rev'!$2:$2</definedName>
    <definedName name="_xlnm.Print_Titles" localSheetId="3">'Sewer Fund Exp'!$1:$1</definedName>
    <definedName name="_xlnm.Print_Titles" localSheetId="2">'Sewer Rev'!$1:$1</definedName>
    <definedName name="_xlnm.Print_Titles" localSheetId="5">'Water Fund Exp'!$1:$1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14" i="1" l="1"/>
  <c r="AA222" i="1"/>
  <c r="AC222" i="1" s="1"/>
  <c r="AK222" i="1" s="1"/>
  <c r="Y222" i="1"/>
  <c r="AL90" i="1"/>
  <c r="AK90" i="1"/>
  <c r="AJ90" i="1"/>
  <c r="AI90" i="1"/>
  <c r="AC90" i="1"/>
  <c r="AA90" i="1"/>
  <c r="Y162" i="1"/>
  <c r="AG122" i="2"/>
  <c r="AE79" i="3"/>
  <c r="AI593" i="1"/>
  <c r="AI591" i="1"/>
  <c r="AI572" i="1"/>
  <c r="AI573" i="1"/>
  <c r="AI574" i="1"/>
  <c r="AI575" i="1"/>
  <c r="AI576" i="1"/>
  <c r="AI577" i="1"/>
  <c r="AI578" i="1"/>
  <c r="AI579" i="1"/>
  <c r="AI580" i="1"/>
  <c r="AI581" i="1"/>
  <c r="AI582" i="1"/>
  <c r="AI583" i="1"/>
  <c r="AI584" i="1"/>
  <c r="AI585" i="1"/>
  <c r="AI586" i="1"/>
  <c r="AI587" i="1"/>
  <c r="AI588" i="1"/>
  <c r="AI560" i="1"/>
  <c r="AI559" i="1"/>
  <c r="AI562" i="1"/>
  <c r="AI565" i="1"/>
  <c r="AI568" i="1"/>
  <c r="AI569" i="1"/>
  <c r="AI533" i="1"/>
  <c r="AI534" i="1"/>
  <c r="AI535" i="1"/>
  <c r="AI536" i="1"/>
  <c r="AI537" i="1"/>
  <c r="AI538" i="1"/>
  <c r="AI539" i="1"/>
  <c r="AI540" i="1"/>
  <c r="AI541" i="1"/>
  <c r="AI543" i="1"/>
  <c r="AI544" i="1"/>
  <c r="AI545" i="1"/>
  <c r="AI546" i="1"/>
  <c r="AI504" i="1"/>
  <c r="AI477" i="1"/>
  <c r="AI478" i="1"/>
  <c r="AI479" i="1"/>
  <c r="AI480" i="1"/>
  <c r="AI481" i="1"/>
  <c r="AI482" i="1"/>
  <c r="AI483" i="1"/>
  <c r="AI484" i="1"/>
  <c r="AI485" i="1"/>
  <c r="AI486" i="1"/>
  <c r="AI487" i="1"/>
  <c r="AI488" i="1"/>
  <c r="AI489" i="1"/>
  <c r="AI490" i="1"/>
  <c r="AI491" i="1"/>
  <c r="AI492" i="1"/>
  <c r="AI493" i="1"/>
  <c r="AI494" i="1"/>
  <c r="AI495" i="1"/>
  <c r="AI496" i="1"/>
  <c r="AI497" i="1"/>
  <c r="AI498" i="1"/>
  <c r="AI467" i="1"/>
  <c r="AI468" i="1"/>
  <c r="AI463" i="1"/>
  <c r="AI464" i="1" s="1"/>
  <c r="AI461" i="1"/>
  <c r="AI438" i="1"/>
  <c r="AI439" i="1"/>
  <c r="AI440" i="1"/>
  <c r="AI441" i="1"/>
  <c r="AI442" i="1"/>
  <c r="AI443" i="1"/>
  <c r="AI444" i="1"/>
  <c r="AI445" i="1"/>
  <c r="AI446" i="1"/>
  <c r="AI447" i="1"/>
  <c r="AI448" i="1"/>
  <c r="AI449" i="1"/>
  <c r="AI450" i="1"/>
  <c r="AI451" i="1"/>
  <c r="AI452" i="1"/>
  <c r="AI453" i="1"/>
  <c r="AI454" i="1"/>
  <c r="AI455" i="1"/>
  <c r="AI430" i="1"/>
  <c r="AI429" i="1"/>
  <c r="AI424" i="1"/>
  <c r="AI426" i="1" s="1"/>
  <c r="AI425" i="1"/>
  <c r="AI421" i="1"/>
  <c r="AI422" i="1" s="1"/>
  <c r="AI385" i="1"/>
  <c r="AI386" i="1"/>
  <c r="AI387" i="1"/>
  <c r="AI388" i="1"/>
  <c r="AI389" i="1"/>
  <c r="AI390" i="1"/>
  <c r="AI391" i="1"/>
  <c r="AI392" i="1"/>
  <c r="AI393" i="1"/>
  <c r="AI394" i="1"/>
  <c r="AI395" i="1"/>
  <c r="AI396" i="1"/>
  <c r="AI397" i="1"/>
  <c r="AI398" i="1"/>
  <c r="AI399" i="1"/>
  <c r="AI400" i="1"/>
  <c r="AI401" i="1"/>
  <c r="AI402" i="1"/>
  <c r="AI403" i="1"/>
  <c r="AI404" i="1"/>
  <c r="AI405" i="1"/>
  <c r="AI406" i="1"/>
  <c r="AI407" i="1"/>
  <c r="AI408" i="1"/>
  <c r="AI409" i="1"/>
  <c r="AI410" i="1"/>
  <c r="AI411" i="1"/>
  <c r="AI412" i="1"/>
  <c r="AI413" i="1"/>
  <c r="AI414" i="1"/>
  <c r="AI415" i="1"/>
  <c r="AI416" i="1"/>
  <c r="AI417" i="1"/>
  <c r="AI418" i="1"/>
  <c r="AI376" i="1"/>
  <c r="AI364" i="1"/>
  <c r="AI365" i="1"/>
  <c r="AI366" i="1"/>
  <c r="AI367" i="1"/>
  <c r="AI368" i="1"/>
  <c r="AI369" i="1"/>
  <c r="AI370" i="1"/>
  <c r="AI371" i="1"/>
  <c r="AI372" i="1"/>
  <c r="AI355" i="1"/>
  <c r="AI338" i="1"/>
  <c r="AI332" i="1"/>
  <c r="AI333" i="1" s="1"/>
  <c r="AI313" i="1"/>
  <c r="AI307" i="1"/>
  <c r="AI304" i="1"/>
  <c r="AI264" i="1"/>
  <c r="AI260" i="1"/>
  <c r="AI261" i="1" s="1"/>
  <c r="AI257" i="1"/>
  <c r="AI258" i="1" s="1"/>
  <c r="AI253" i="1"/>
  <c r="AI254" i="1"/>
  <c r="AI251" i="1"/>
  <c r="AI184" i="1"/>
  <c r="AI176" i="1"/>
  <c r="AI157" i="1"/>
  <c r="AI158" i="1"/>
  <c r="AI105" i="1"/>
  <c r="AI106" i="1"/>
  <c r="AI120" i="1"/>
  <c r="AI97" i="1"/>
  <c r="AI96" i="1"/>
  <c r="AI95" i="1"/>
  <c r="AI43" i="1"/>
  <c r="AI38" i="1"/>
  <c r="AC593" i="1"/>
  <c r="AB593" i="1"/>
  <c r="AC589" i="1"/>
  <c r="AB589" i="1"/>
  <c r="AC570" i="1"/>
  <c r="AB570" i="1"/>
  <c r="AC566" i="1"/>
  <c r="AI566" i="1" s="1"/>
  <c r="AB566" i="1"/>
  <c r="AC563" i="1"/>
  <c r="AI563" i="1" s="1"/>
  <c r="AB563" i="1"/>
  <c r="AC560" i="1"/>
  <c r="AB560" i="1"/>
  <c r="AL533" i="1"/>
  <c r="AL534" i="1"/>
  <c r="AL535" i="1"/>
  <c r="AL536" i="1"/>
  <c r="AL537" i="1"/>
  <c r="AL538" i="1"/>
  <c r="AL539" i="1"/>
  <c r="AL540" i="1"/>
  <c r="AL541" i="1"/>
  <c r="AL543" i="1"/>
  <c r="AL544" i="1"/>
  <c r="AL545" i="1"/>
  <c r="AL546" i="1"/>
  <c r="AK533" i="1"/>
  <c r="AK534" i="1"/>
  <c r="AK535" i="1"/>
  <c r="AK536" i="1"/>
  <c r="AK537" i="1"/>
  <c r="AK538" i="1"/>
  <c r="AK539" i="1"/>
  <c r="AK540" i="1"/>
  <c r="AK541" i="1"/>
  <c r="AK543" i="1"/>
  <c r="AK544" i="1"/>
  <c r="AK545" i="1"/>
  <c r="AK546" i="1"/>
  <c r="AJ533" i="1"/>
  <c r="AJ534" i="1"/>
  <c r="AJ535" i="1"/>
  <c r="AJ536" i="1"/>
  <c r="AJ537" i="1"/>
  <c r="AJ538" i="1"/>
  <c r="AJ539" i="1"/>
  <c r="AJ540" i="1"/>
  <c r="AJ541" i="1"/>
  <c r="AJ543" i="1"/>
  <c r="AJ544" i="1"/>
  <c r="AJ545" i="1"/>
  <c r="AJ546" i="1"/>
  <c r="AB547" i="1"/>
  <c r="AC542" i="1"/>
  <c r="AJ542" i="1" s="1"/>
  <c r="AC504" i="1"/>
  <c r="AB504" i="1"/>
  <c r="AL477" i="1"/>
  <c r="AL478" i="1"/>
  <c r="AL479" i="1"/>
  <c r="AL480" i="1"/>
  <c r="AL481" i="1"/>
  <c r="AL482" i="1"/>
  <c r="AL483" i="1"/>
  <c r="AL484" i="1"/>
  <c r="AL485" i="1"/>
  <c r="AL486" i="1"/>
  <c r="AL487" i="1"/>
  <c r="AL488" i="1"/>
  <c r="AL489" i="1"/>
  <c r="AL490" i="1"/>
  <c r="AL491" i="1"/>
  <c r="AL492" i="1"/>
  <c r="AL493" i="1"/>
  <c r="AL494" i="1"/>
  <c r="AL495" i="1"/>
  <c r="AL496" i="1"/>
  <c r="AL497" i="1"/>
  <c r="AL498" i="1"/>
  <c r="AK477" i="1"/>
  <c r="AK478" i="1"/>
  <c r="AK479" i="1"/>
  <c r="AK480" i="1"/>
  <c r="AK481" i="1"/>
  <c r="AK482" i="1"/>
  <c r="AK483" i="1"/>
  <c r="AK484" i="1"/>
  <c r="AK485" i="1"/>
  <c r="AK486" i="1"/>
  <c r="AK487" i="1"/>
  <c r="AK488" i="1"/>
  <c r="AK489" i="1"/>
  <c r="AK490" i="1"/>
  <c r="AK491" i="1"/>
  <c r="AK492" i="1"/>
  <c r="AK493" i="1"/>
  <c r="AK494" i="1"/>
  <c r="AK495" i="1"/>
  <c r="AK496" i="1"/>
  <c r="AK497" i="1"/>
  <c r="AK498" i="1"/>
  <c r="AJ477" i="1"/>
  <c r="AJ478" i="1"/>
  <c r="AJ479" i="1"/>
  <c r="AJ480" i="1"/>
  <c r="AJ481" i="1"/>
  <c r="AJ482" i="1"/>
  <c r="AJ483" i="1"/>
  <c r="AJ484" i="1"/>
  <c r="AJ485" i="1"/>
  <c r="AJ486" i="1"/>
  <c r="AJ487" i="1"/>
  <c r="AJ488" i="1"/>
  <c r="AJ489" i="1"/>
  <c r="AJ490" i="1"/>
  <c r="AJ491" i="1"/>
  <c r="AJ492" i="1"/>
  <c r="AJ493" i="1"/>
  <c r="AJ494" i="1"/>
  <c r="AJ495" i="1"/>
  <c r="AJ496" i="1"/>
  <c r="AJ497" i="1"/>
  <c r="AJ498" i="1"/>
  <c r="AB499" i="1"/>
  <c r="AC476" i="1"/>
  <c r="AJ476" i="1" s="1"/>
  <c r="AC464" i="1"/>
  <c r="AB464" i="1"/>
  <c r="AC461" i="1"/>
  <c r="AB461" i="1"/>
  <c r="AL438" i="1"/>
  <c r="AL439" i="1"/>
  <c r="AL440" i="1"/>
  <c r="AL441" i="1"/>
  <c r="AL442" i="1"/>
  <c r="AL443" i="1"/>
  <c r="AL444" i="1"/>
  <c r="AL446" i="1"/>
  <c r="AL447" i="1"/>
  <c r="AL448" i="1"/>
  <c r="AL449" i="1"/>
  <c r="AL450" i="1"/>
  <c r="AL451" i="1"/>
  <c r="AL452" i="1"/>
  <c r="AL453" i="1"/>
  <c r="AL454" i="1"/>
  <c r="AL455" i="1"/>
  <c r="AK438" i="1"/>
  <c r="AK439" i="1"/>
  <c r="AK440" i="1"/>
  <c r="AK441" i="1"/>
  <c r="AK442" i="1"/>
  <c r="AK443" i="1"/>
  <c r="AK444" i="1"/>
  <c r="AK446" i="1"/>
  <c r="AK447" i="1"/>
  <c r="AK448" i="1"/>
  <c r="AK449" i="1"/>
  <c r="AK450" i="1"/>
  <c r="AK451" i="1"/>
  <c r="AK452" i="1"/>
  <c r="AK453" i="1"/>
  <c r="AK454" i="1"/>
  <c r="AK455" i="1"/>
  <c r="AJ438" i="1"/>
  <c r="AJ439" i="1"/>
  <c r="AJ440" i="1"/>
  <c r="AJ441" i="1"/>
  <c r="AJ442" i="1"/>
  <c r="AJ443" i="1"/>
  <c r="AJ444" i="1"/>
  <c r="AJ446" i="1"/>
  <c r="AJ447" i="1"/>
  <c r="AJ448" i="1"/>
  <c r="AJ449" i="1"/>
  <c r="AJ450" i="1"/>
  <c r="AJ451" i="1"/>
  <c r="AJ452" i="1"/>
  <c r="AJ453" i="1"/>
  <c r="AJ454" i="1"/>
  <c r="AJ455" i="1"/>
  <c r="AB456" i="1"/>
  <c r="AC445" i="1"/>
  <c r="AC426" i="1"/>
  <c r="AB426" i="1"/>
  <c r="AC422" i="1"/>
  <c r="AB422" i="1"/>
  <c r="AL385" i="1"/>
  <c r="AL386" i="1"/>
  <c r="AL387" i="1"/>
  <c r="AL388" i="1"/>
  <c r="AL389" i="1"/>
  <c r="AL390" i="1"/>
  <c r="AL391" i="1"/>
  <c r="AL392" i="1"/>
  <c r="AL393" i="1"/>
  <c r="AL394" i="1"/>
  <c r="AL395" i="1"/>
  <c r="AL396" i="1"/>
  <c r="AL397" i="1"/>
  <c r="AL398" i="1"/>
  <c r="AL399" i="1"/>
  <c r="AL400" i="1"/>
  <c r="AL401" i="1"/>
  <c r="AL402" i="1"/>
  <c r="AL403" i="1"/>
  <c r="AL404" i="1"/>
  <c r="AL405" i="1"/>
  <c r="AL406" i="1"/>
  <c r="AL407" i="1"/>
  <c r="AL408" i="1"/>
  <c r="AL409" i="1"/>
  <c r="AL410" i="1"/>
  <c r="AL411" i="1"/>
  <c r="AL412" i="1"/>
  <c r="AL413" i="1"/>
  <c r="AL414" i="1"/>
  <c r="AL415" i="1"/>
  <c r="AL416" i="1"/>
  <c r="AL417" i="1"/>
  <c r="AL418" i="1"/>
  <c r="AK385" i="1"/>
  <c r="AK386" i="1"/>
  <c r="AK387" i="1"/>
  <c r="AK388" i="1"/>
  <c r="AK389" i="1"/>
  <c r="AK390" i="1"/>
  <c r="AK391" i="1"/>
  <c r="AK392" i="1"/>
  <c r="AK393" i="1"/>
  <c r="AK394" i="1"/>
  <c r="AK395" i="1"/>
  <c r="AK396" i="1"/>
  <c r="AK397" i="1"/>
  <c r="AK398" i="1"/>
  <c r="AK399" i="1"/>
  <c r="AK400" i="1"/>
  <c r="AK401" i="1"/>
  <c r="AK402" i="1"/>
  <c r="AK403" i="1"/>
  <c r="AK404" i="1"/>
  <c r="AK405" i="1"/>
  <c r="AK406" i="1"/>
  <c r="AK407" i="1"/>
  <c r="AK408" i="1"/>
  <c r="AK409" i="1"/>
  <c r="AK410" i="1"/>
  <c r="AK411" i="1"/>
  <c r="AK412" i="1"/>
  <c r="AK413" i="1"/>
  <c r="AK414" i="1"/>
  <c r="AK415" i="1"/>
  <c r="AK416" i="1"/>
  <c r="AK417" i="1"/>
  <c r="AK418" i="1"/>
  <c r="AJ385" i="1"/>
  <c r="AJ386" i="1"/>
  <c r="AJ387" i="1"/>
  <c r="AJ388" i="1"/>
  <c r="AJ389" i="1"/>
  <c r="AJ390" i="1"/>
  <c r="AJ391" i="1"/>
  <c r="AJ392" i="1"/>
  <c r="AJ393" i="1"/>
  <c r="AJ394" i="1"/>
  <c r="AJ395" i="1"/>
  <c r="AJ396" i="1"/>
  <c r="AJ397" i="1"/>
  <c r="AJ398" i="1"/>
  <c r="AJ399" i="1"/>
  <c r="AJ400" i="1"/>
  <c r="AJ401" i="1"/>
  <c r="AJ402" i="1"/>
  <c r="AJ403" i="1"/>
  <c r="AJ404" i="1"/>
  <c r="AJ405" i="1"/>
  <c r="AJ406" i="1"/>
  <c r="AJ407" i="1"/>
  <c r="AJ408" i="1"/>
  <c r="AJ409" i="1"/>
  <c r="AJ410" i="1"/>
  <c r="AJ411" i="1"/>
  <c r="AJ412" i="1"/>
  <c r="AJ413" i="1"/>
  <c r="AJ414" i="1"/>
  <c r="AJ415" i="1"/>
  <c r="AJ416" i="1"/>
  <c r="AJ417" i="1"/>
  <c r="AJ418" i="1"/>
  <c r="AB419" i="1"/>
  <c r="AL364" i="1"/>
  <c r="AL365" i="1"/>
  <c r="AL366" i="1"/>
  <c r="AL367" i="1"/>
  <c r="AL368" i="1"/>
  <c r="AL369" i="1"/>
  <c r="AL370" i="1"/>
  <c r="AL371" i="1"/>
  <c r="AL372" i="1"/>
  <c r="AK364" i="1"/>
  <c r="AK365" i="1"/>
  <c r="AK366" i="1"/>
  <c r="AK367" i="1"/>
  <c r="AK368" i="1"/>
  <c r="AK369" i="1"/>
  <c r="AK370" i="1"/>
  <c r="AK371" i="1"/>
  <c r="AK372" i="1"/>
  <c r="AJ364" i="1"/>
  <c r="AJ365" i="1"/>
  <c r="AJ366" i="1"/>
  <c r="AJ367" i="1"/>
  <c r="AJ368" i="1"/>
  <c r="AJ369" i="1"/>
  <c r="AJ370" i="1"/>
  <c r="AJ371" i="1"/>
  <c r="AJ372" i="1"/>
  <c r="AB373" i="1"/>
  <c r="AB352" i="1"/>
  <c r="AC336" i="1"/>
  <c r="AI336" i="1" s="1"/>
  <c r="AC337" i="1"/>
  <c r="AC338" i="1"/>
  <c r="AC345" i="1"/>
  <c r="AI345" i="1" s="1"/>
  <c r="AC346" i="1"/>
  <c r="AJ346" i="1" s="1"/>
  <c r="AC347" i="1"/>
  <c r="AK347" i="1" s="1"/>
  <c r="AC348" i="1"/>
  <c r="AI348" i="1" s="1"/>
  <c r="AC349" i="1"/>
  <c r="AK349" i="1" s="1"/>
  <c r="AC350" i="1"/>
  <c r="AJ350" i="1" s="1"/>
  <c r="AC351" i="1"/>
  <c r="AK351" i="1" s="1"/>
  <c r="AL332" i="1"/>
  <c r="AK332" i="1"/>
  <c r="AJ332" i="1"/>
  <c r="AC333" i="1"/>
  <c r="AB333" i="1"/>
  <c r="AB330" i="1"/>
  <c r="AC304" i="1"/>
  <c r="AC312" i="1"/>
  <c r="AL312" i="1" s="1"/>
  <c r="AC313" i="1"/>
  <c r="AK313" i="1" s="1"/>
  <c r="AC315" i="1"/>
  <c r="AL315" i="1" s="1"/>
  <c r="AC316" i="1"/>
  <c r="AK316" i="1" s="1"/>
  <c r="AC317" i="1"/>
  <c r="AL317" i="1" s="1"/>
  <c r="AC318" i="1"/>
  <c r="AK318" i="1" s="1"/>
  <c r="AC319" i="1"/>
  <c r="AI319" i="1" s="1"/>
  <c r="AC320" i="1"/>
  <c r="AK320" i="1" s="1"/>
  <c r="AC321" i="1"/>
  <c r="AK321" i="1" s="1"/>
  <c r="AC322" i="1"/>
  <c r="AJ322" i="1" s="1"/>
  <c r="AC323" i="1"/>
  <c r="AL323" i="1" s="1"/>
  <c r="AC324" i="1"/>
  <c r="AK324" i="1" s="1"/>
  <c r="AC325" i="1"/>
  <c r="AL325" i="1" s="1"/>
  <c r="AC326" i="1"/>
  <c r="AJ326" i="1" s="1"/>
  <c r="AC327" i="1"/>
  <c r="AK327" i="1" s="1"/>
  <c r="AC328" i="1"/>
  <c r="AJ328" i="1" s="1"/>
  <c r="AC329" i="1"/>
  <c r="AK329" i="1" s="1"/>
  <c r="AB300" i="1"/>
  <c r="AC277" i="1"/>
  <c r="AI277" i="1" s="1"/>
  <c r="AC285" i="1"/>
  <c r="AI285" i="1" s="1"/>
  <c r="AC286" i="1"/>
  <c r="AJ286" i="1" s="1"/>
  <c r="AC287" i="1"/>
  <c r="AK287" i="1" s="1"/>
  <c r="AC288" i="1"/>
  <c r="AJ288" i="1" s="1"/>
  <c r="AC289" i="1"/>
  <c r="AL289" i="1" s="1"/>
  <c r="AC290" i="1"/>
  <c r="AJ290" i="1" s="1"/>
  <c r="AC291" i="1"/>
  <c r="AK291" i="1" s="1"/>
  <c r="AC293" i="1"/>
  <c r="AK293" i="1" s="1"/>
  <c r="AC294" i="1"/>
  <c r="AJ294" i="1" s="1"/>
  <c r="AC295" i="1"/>
  <c r="AK295" i="1" s="1"/>
  <c r="AC296" i="1"/>
  <c r="AJ296" i="1" s="1"/>
  <c r="AC297" i="1"/>
  <c r="AI297" i="1" s="1"/>
  <c r="AC298" i="1"/>
  <c r="AJ298" i="1" s="1"/>
  <c r="AC299" i="1"/>
  <c r="AJ299" i="1" s="1"/>
  <c r="AC264" i="1"/>
  <c r="AB264" i="1"/>
  <c r="AC261" i="1"/>
  <c r="AB261" i="1"/>
  <c r="AC258" i="1"/>
  <c r="AB258" i="1"/>
  <c r="AC255" i="1"/>
  <c r="AB255" i="1"/>
  <c r="AC251" i="1"/>
  <c r="AB251" i="1"/>
  <c r="AB248" i="1"/>
  <c r="AC245" i="1"/>
  <c r="AK245" i="1" s="1"/>
  <c r="AC246" i="1"/>
  <c r="AL246" i="1" s="1"/>
  <c r="AC247" i="1"/>
  <c r="AI247" i="1" s="1"/>
  <c r="AB243" i="1"/>
  <c r="AC240" i="1"/>
  <c r="AL240" i="1" s="1"/>
  <c r="AC241" i="1"/>
  <c r="AK241" i="1" s="1"/>
  <c r="AC242" i="1"/>
  <c r="AI242" i="1" s="1"/>
  <c r="AB238" i="1"/>
  <c r="AC193" i="1"/>
  <c r="AJ193" i="1" s="1"/>
  <c r="AC200" i="1"/>
  <c r="AJ200" i="1" s="1"/>
  <c r="AC201" i="1"/>
  <c r="AK201" i="1" s="1"/>
  <c r="AC202" i="1"/>
  <c r="AJ202" i="1" s="1"/>
  <c r="AC203" i="1"/>
  <c r="AK203" i="1" s="1"/>
  <c r="AC204" i="1"/>
  <c r="AI204" i="1" s="1"/>
  <c r="AC205" i="1"/>
  <c r="AK205" i="1" s="1"/>
  <c r="AC206" i="1"/>
  <c r="AK206" i="1" s="1"/>
  <c r="AC207" i="1"/>
  <c r="AL207" i="1" s="1"/>
  <c r="AC208" i="1"/>
  <c r="AJ208" i="1" s="1"/>
  <c r="AC209" i="1"/>
  <c r="AK209" i="1" s="1"/>
  <c r="AC210" i="1"/>
  <c r="AJ210" i="1" s="1"/>
  <c r="AC211" i="1"/>
  <c r="AI211" i="1" s="1"/>
  <c r="AC212" i="1"/>
  <c r="AK212" i="1" s="1"/>
  <c r="AC213" i="1"/>
  <c r="AL213" i="1" s="1"/>
  <c r="AC214" i="1"/>
  <c r="AK214" i="1" s="1"/>
  <c r="AC215" i="1"/>
  <c r="AL215" i="1" s="1"/>
  <c r="AC216" i="1"/>
  <c r="AJ216" i="1" s="1"/>
  <c r="AC217" i="1"/>
  <c r="AK217" i="1" s="1"/>
  <c r="AC219" i="1"/>
  <c r="AJ219" i="1" s="1"/>
  <c r="AC220" i="1"/>
  <c r="AI220" i="1" s="1"/>
  <c r="AC221" i="1"/>
  <c r="AK221" i="1" s="1"/>
  <c r="AC223" i="1"/>
  <c r="AL223" i="1" s="1"/>
  <c r="AC224" i="1"/>
  <c r="AJ224" i="1" s="1"/>
  <c r="AC225" i="1"/>
  <c r="AK225" i="1" s="1"/>
  <c r="AC226" i="1"/>
  <c r="AJ226" i="1" s="1"/>
  <c r="AC227" i="1"/>
  <c r="AJ227" i="1" s="1"/>
  <c r="AC228" i="1"/>
  <c r="AI228" i="1" s="1"/>
  <c r="AC229" i="1"/>
  <c r="AL229" i="1" s="1"/>
  <c r="AC230" i="1"/>
  <c r="AK230" i="1" s="1"/>
  <c r="AC231" i="1"/>
  <c r="AL231" i="1" s="1"/>
  <c r="AC232" i="1"/>
  <c r="AJ232" i="1" s="1"/>
  <c r="AC233" i="1"/>
  <c r="AK233" i="1" s="1"/>
  <c r="AC234" i="1"/>
  <c r="AJ234" i="1" s="1"/>
  <c r="AC235" i="1"/>
  <c r="AJ235" i="1" s="1"/>
  <c r="AC236" i="1"/>
  <c r="AI236" i="1" s="1"/>
  <c r="AC237" i="1"/>
  <c r="AK237" i="1" s="1"/>
  <c r="AB188" i="1"/>
  <c r="AC183" i="1"/>
  <c r="AI183" i="1" s="1"/>
  <c r="AC184" i="1"/>
  <c r="AJ184" i="1" s="1"/>
  <c r="AC185" i="1"/>
  <c r="AJ185" i="1" s="1"/>
  <c r="AC186" i="1"/>
  <c r="AK186" i="1" s="1"/>
  <c r="AC187" i="1"/>
  <c r="AI187" i="1" s="1"/>
  <c r="AB181" i="1"/>
  <c r="AC174" i="1"/>
  <c r="AL174" i="1" s="1"/>
  <c r="AC175" i="1"/>
  <c r="AL175" i="1" s="1"/>
  <c r="AC176" i="1"/>
  <c r="AK176" i="1" s="1"/>
  <c r="AC179" i="1"/>
  <c r="AI179" i="1" s="1"/>
  <c r="AC180" i="1"/>
  <c r="AL180" i="1" s="1"/>
  <c r="AL157" i="1"/>
  <c r="AL158" i="1"/>
  <c r="AK157" i="1"/>
  <c r="AK158" i="1"/>
  <c r="AJ157" i="1"/>
  <c r="AJ158" i="1"/>
  <c r="AL106" i="1"/>
  <c r="AK106" i="1"/>
  <c r="AJ106" i="1"/>
  <c r="AB171" i="1"/>
  <c r="AC169" i="1"/>
  <c r="AI169" i="1" s="1"/>
  <c r="AC170" i="1"/>
  <c r="AK170" i="1" s="1"/>
  <c r="AB167" i="1"/>
  <c r="AC161" i="1"/>
  <c r="AJ161" i="1" s="1"/>
  <c r="AC164" i="1"/>
  <c r="AL164" i="1" s="1"/>
  <c r="AC165" i="1"/>
  <c r="AI165" i="1" s="1"/>
  <c r="AC166" i="1"/>
  <c r="AL166" i="1" s="1"/>
  <c r="AB159" i="1"/>
  <c r="AC129" i="1"/>
  <c r="AI129" i="1" s="1"/>
  <c r="AC130" i="1"/>
  <c r="AI130" i="1" s="1"/>
  <c r="AC138" i="1"/>
  <c r="AK138" i="1" s="1"/>
  <c r="AC139" i="1"/>
  <c r="AJ139" i="1" s="1"/>
  <c r="AC140" i="1"/>
  <c r="AK140" i="1" s="1"/>
  <c r="AC141" i="1"/>
  <c r="AI141" i="1" s="1"/>
  <c r="AC142" i="1"/>
  <c r="AL142" i="1" s="1"/>
  <c r="AC143" i="1"/>
  <c r="AK143" i="1" s="1"/>
  <c r="AC144" i="1"/>
  <c r="AJ144" i="1" s="1"/>
  <c r="AC145" i="1"/>
  <c r="AI145" i="1" s="1"/>
  <c r="AC146" i="1"/>
  <c r="AK146" i="1" s="1"/>
  <c r="AC147" i="1"/>
  <c r="AJ147" i="1" s="1"/>
  <c r="AC148" i="1"/>
  <c r="AI148" i="1" s="1"/>
  <c r="AC149" i="1"/>
  <c r="AJ149" i="1" s="1"/>
  <c r="AC150" i="1"/>
  <c r="AL150" i="1" s="1"/>
  <c r="AC151" i="1"/>
  <c r="AK151" i="1" s="1"/>
  <c r="AC152" i="1"/>
  <c r="AJ152" i="1" s="1"/>
  <c r="AC153" i="1"/>
  <c r="AK153" i="1" s="1"/>
  <c r="AC154" i="1"/>
  <c r="AK154" i="1" s="1"/>
  <c r="AC155" i="1"/>
  <c r="AJ155" i="1" s="1"/>
  <c r="AC156" i="1"/>
  <c r="AK156" i="1" s="1"/>
  <c r="AB126" i="1"/>
  <c r="AC124" i="1"/>
  <c r="AJ124" i="1" s="1"/>
  <c r="AC125" i="1"/>
  <c r="AL125" i="1" s="1"/>
  <c r="AB122" i="1"/>
  <c r="AC107" i="1"/>
  <c r="AJ107" i="1" s="1"/>
  <c r="AC108" i="1"/>
  <c r="AI108" i="1" s="1"/>
  <c r="AC109" i="1"/>
  <c r="AL109" i="1" s="1"/>
  <c r="AC110" i="1"/>
  <c r="AL110" i="1" s="1"/>
  <c r="AC111" i="1"/>
  <c r="AL111" i="1" s="1"/>
  <c r="AC112" i="1"/>
  <c r="AL112" i="1" s="1"/>
  <c r="AC113" i="1"/>
  <c r="AI113" i="1" s="1"/>
  <c r="AC114" i="1"/>
  <c r="AL114" i="1" s="1"/>
  <c r="AC115" i="1"/>
  <c r="AL115" i="1" s="1"/>
  <c r="AC116" i="1"/>
  <c r="AK116" i="1" s="1"/>
  <c r="AC117" i="1"/>
  <c r="AI117" i="1" s="1"/>
  <c r="AC119" i="1"/>
  <c r="AL119" i="1" s="1"/>
  <c r="AL120" i="1"/>
  <c r="AJ95" i="1"/>
  <c r="AC96" i="1"/>
  <c r="AC97" i="1"/>
  <c r="AJ97" i="1" s="1"/>
  <c r="AC105" i="1"/>
  <c r="AC2" i="6"/>
  <c r="AC23" i="6" s="1"/>
  <c r="AI109" i="2"/>
  <c r="AI106" i="2"/>
  <c r="AI88" i="2"/>
  <c r="AI89" i="2"/>
  <c r="AI90" i="2"/>
  <c r="AI91" i="2"/>
  <c r="AI92" i="2"/>
  <c r="AI93" i="2"/>
  <c r="AI94" i="2"/>
  <c r="AI95" i="2"/>
  <c r="AI96" i="2"/>
  <c r="AI97" i="2"/>
  <c r="AI98" i="2"/>
  <c r="AI99" i="2"/>
  <c r="AI100" i="2"/>
  <c r="AI101" i="2"/>
  <c r="AI102" i="2"/>
  <c r="AI103" i="2"/>
  <c r="AI104" i="2"/>
  <c r="AI105" i="2"/>
  <c r="AI56" i="2"/>
  <c r="AI58" i="2"/>
  <c r="AI59" i="2"/>
  <c r="AI60" i="2"/>
  <c r="AI61" i="2"/>
  <c r="AI62" i="2"/>
  <c r="AI63" i="2"/>
  <c r="AI64" i="2"/>
  <c r="AI65" i="2"/>
  <c r="AI66" i="2"/>
  <c r="AI67" i="2"/>
  <c r="AI68" i="2"/>
  <c r="AI69" i="2"/>
  <c r="AI70" i="2"/>
  <c r="AI71" i="2"/>
  <c r="AI72" i="2"/>
  <c r="AI73" i="2"/>
  <c r="AI74" i="2"/>
  <c r="AI75" i="2"/>
  <c r="AI76" i="2"/>
  <c r="AI77" i="2"/>
  <c r="AI78" i="2"/>
  <c r="AI79" i="2"/>
  <c r="AI80" i="2"/>
  <c r="AI82" i="2"/>
  <c r="AI83" i="2"/>
  <c r="AI84" i="2"/>
  <c r="AI85" i="2"/>
  <c r="AL4" i="2"/>
  <c r="AK4" i="2"/>
  <c r="AJ4" i="2"/>
  <c r="AI4" i="2"/>
  <c r="AI13"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2" i="2"/>
  <c r="AI43" i="2"/>
  <c r="AL56" i="2"/>
  <c r="AL58" i="2"/>
  <c r="AL59" i="2"/>
  <c r="AL60" i="2"/>
  <c r="AL61" i="2"/>
  <c r="AL62" i="2"/>
  <c r="AL63" i="2"/>
  <c r="AL65" i="2"/>
  <c r="AL66" i="2"/>
  <c r="AL68" i="2"/>
  <c r="AL69" i="2"/>
  <c r="AL70" i="2"/>
  <c r="AL71" i="2"/>
  <c r="AL72" i="2"/>
  <c r="AL73" i="2"/>
  <c r="AL74" i="2"/>
  <c r="AL75" i="2"/>
  <c r="AL76" i="2"/>
  <c r="AL77" i="2"/>
  <c r="AL78" i="2"/>
  <c r="AL79" i="2"/>
  <c r="AL80" i="2"/>
  <c r="AL82" i="2"/>
  <c r="AL83" i="2"/>
  <c r="AL84" i="2"/>
  <c r="AL85" i="2"/>
  <c r="AK56" i="2"/>
  <c r="AK57" i="2"/>
  <c r="AK58" i="2"/>
  <c r="AK59" i="2"/>
  <c r="AK60" i="2"/>
  <c r="AK61" i="2"/>
  <c r="AK62" i="2"/>
  <c r="AK63" i="2"/>
  <c r="AK65" i="2"/>
  <c r="AK66" i="2"/>
  <c r="AK68" i="2"/>
  <c r="AK69" i="2"/>
  <c r="AK70" i="2"/>
  <c r="AK71" i="2"/>
  <c r="AK72" i="2"/>
  <c r="AK73" i="2"/>
  <c r="AK74" i="2"/>
  <c r="AK75" i="2"/>
  <c r="AK76" i="2"/>
  <c r="AK77" i="2"/>
  <c r="AK78" i="2"/>
  <c r="AK79" i="2"/>
  <c r="AK80" i="2"/>
  <c r="AK82" i="2"/>
  <c r="AK83" i="2"/>
  <c r="AK84" i="2"/>
  <c r="AK85" i="2"/>
  <c r="AJ56" i="2"/>
  <c r="AJ58" i="2"/>
  <c r="AJ59" i="2"/>
  <c r="AJ60" i="2"/>
  <c r="AJ61" i="2"/>
  <c r="AJ62" i="2"/>
  <c r="AJ63" i="2"/>
  <c r="AJ64" i="2"/>
  <c r="AJ65" i="2"/>
  <c r="AJ66" i="2"/>
  <c r="AJ67" i="2"/>
  <c r="AJ68" i="2"/>
  <c r="AJ69" i="2"/>
  <c r="AJ70" i="2"/>
  <c r="AJ71" i="2"/>
  <c r="AJ72" i="2"/>
  <c r="AJ73" i="2"/>
  <c r="AJ74" i="2"/>
  <c r="AJ75" i="2"/>
  <c r="AJ76" i="2"/>
  <c r="AJ77" i="2"/>
  <c r="AJ78" i="2"/>
  <c r="AJ79" i="2"/>
  <c r="AJ80" i="2"/>
  <c r="AJ82" i="2"/>
  <c r="AJ83" i="2"/>
  <c r="AJ84" i="2"/>
  <c r="AJ85"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2" i="2"/>
  <c r="AL43"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2" i="2"/>
  <c r="AK43" i="2"/>
  <c r="AJ13" i="2"/>
  <c r="AJ14" i="2"/>
  <c r="AJ15" i="2"/>
  <c r="AJ16" i="2"/>
  <c r="AJ17" i="2"/>
  <c r="AJ18" i="2"/>
  <c r="AJ20" i="2"/>
  <c r="AJ21" i="2"/>
  <c r="AJ22" i="2"/>
  <c r="AJ23" i="2"/>
  <c r="AJ24" i="2"/>
  <c r="AJ25" i="2"/>
  <c r="AJ26" i="2"/>
  <c r="AJ27" i="2"/>
  <c r="AJ28" i="2"/>
  <c r="AJ29" i="2"/>
  <c r="AJ30" i="2"/>
  <c r="AJ31" i="2"/>
  <c r="AJ32" i="2"/>
  <c r="AJ33" i="2"/>
  <c r="AJ34" i="2"/>
  <c r="AJ35" i="2"/>
  <c r="AJ36" i="2"/>
  <c r="AJ37" i="2"/>
  <c r="AJ38" i="2"/>
  <c r="AJ39" i="2"/>
  <c r="AJ40" i="2"/>
  <c r="AJ42" i="2"/>
  <c r="AJ43" i="2"/>
  <c r="AC109" i="2"/>
  <c r="AD109" i="2"/>
  <c r="AC106" i="2"/>
  <c r="AD88" i="2"/>
  <c r="AD106" i="2" s="1"/>
  <c r="AD89" i="2"/>
  <c r="AD90" i="2"/>
  <c r="AD91" i="2"/>
  <c r="AD92" i="2"/>
  <c r="AD93" i="2"/>
  <c r="AD94" i="2"/>
  <c r="AD95" i="2"/>
  <c r="AD96" i="2"/>
  <c r="AD97" i="2"/>
  <c r="AD98" i="2"/>
  <c r="AD99" i="2"/>
  <c r="AD100" i="2"/>
  <c r="AD101" i="2"/>
  <c r="AD102" i="2"/>
  <c r="AD103" i="2"/>
  <c r="AD104" i="2"/>
  <c r="AD105" i="2"/>
  <c r="AC86" i="2"/>
  <c r="AD56" i="2"/>
  <c r="AD57" i="2"/>
  <c r="AI57" i="2" s="1"/>
  <c r="AD58" i="2"/>
  <c r="AD59" i="2"/>
  <c r="AD60" i="2"/>
  <c r="AD61" i="2"/>
  <c r="AD62" i="2"/>
  <c r="AD63" i="2"/>
  <c r="AD64" i="2"/>
  <c r="AK64" i="2" s="1"/>
  <c r="AD65" i="2"/>
  <c r="AD66" i="2"/>
  <c r="AD67" i="2"/>
  <c r="AK67" i="2" s="1"/>
  <c r="AD68" i="2"/>
  <c r="AD69" i="2"/>
  <c r="AD70" i="2"/>
  <c r="AD71" i="2"/>
  <c r="AD72" i="2"/>
  <c r="AD73" i="2"/>
  <c r="AD74" i="2"/>
  <c r="AD75" i="2"/>
  <c r="AD76" i="2"/>
  <c r="AD78" i="2"/>
  <c r="AD79" i="2"/>
  <c r="AD80" i="2"/>
  <c r="AD81" i="2"/>
  <c r="AL81" i="2" s="1"/>
  <c r="AD82" i="2"/>
  <c r="AD83" i="2"/>
  <c r="AD84" i="2"/>
  <c r="AD85" i="2"/>
  <c r="AC44" i="2"/>
  <c r="AD19" i="2"/>
  <c r="AJ19" i="2" s="1"/>
  <c r="AD20" i="2"/>
  <c r="AD21" i="2"/>
  <c r="AD22" i="2"/>
  <c r="AD23" i="2"/>
  <c r="AD24" i="2"/>
  <c r="AD25" i="2"/>
  <c r="AD26" i="2"/>
  <c r="AD27" i="2"/>
  <c r="AD28" i="2"/>
  <c r="AD29" i="2"/>
  <c r="AD30" i="2"/>
  <c r="AD31" i="2"/>
  <c r="AD32" i="2"/>
  <c r="AD33" i="2"/>
  <c r="AD34" i="2"/>
  <c r="AD35" i="2"/>
  <c r="AD36" i="2"/>
  <c r="AD37" i="2"/>
  <c r="AD38" i="2"/>
  <c r="AD39" i="2"/>
  <c r="AD40" i="2"/>
  <c r="AD41" i="2"/>
  <c r="AK41" i="2" s="1"/>
  <c r="AD42" i="2"/>
  <c r="AD43" i="2"/>
  <c r="AD4" i="2"/>
  <c r="AD5" i="2"/>
  <c r="AD13" i="2"/>
  <c r="AD14" i="2"/>
  <c r="AI14" i="2" s="1"/>
  <c r="AD15" i="2"/>
  <c r="AD16" i="2"/>
  <c r="AJ75" i="3"/>
  <c r="AI75" i="3"/>
  <c r="AH75" i="3"/>
  <c r="AC2" i="7"/>
  <c r="AC21" i="7" s="1"/>
  <c r="AG75" i="3" s="1"/>
  <c r="AC3" i="7"/>
  <c r="AC4" i="7"/>
  <c r="AC5" i="7"/>
  <c r="AC6" i="7"/>
  <c r="AC7" i="7"/>
  <c r="AC8" i="7"/>
  <c r="AC9" i="7"/>
  <c r="AC10" i="7"/>
  <c r="AC11" i="7"/>
  <c r="AC12" i="7"/>
  <c r="AC13" i="7"/>
  <c r="AC14" i="7"/>
  <c r="AC15" i="7"/>
  <c r="AC16" i="7"/>
  <c r="AC17" i="7"/>
  <c r="AC18" i="7"/>
  <c r="AC19" i="7"/>
  <c r="AC20" i="7"/>
  <c r="AJ71" i="3"/>
  <c r="AI71" i="3"/>
  <c r="AH71" i="3"/>
  <c r="AG71" i="3"/>
  <c r="AG67" i="3"/>
  <c r="AG50" i="3"/>
  <c r="AG51" i="3"/>
  <c r="AG52" i="3"/>
  <c r="AG53" i="3"/>
  <c r="AG54" i="3"/>
  <c r="AG55" i="3"/>
  <c r="AG56" i="3"/>
  <c r="AG57" i="3"/>
  <c r="AG58" i="3"/>
  <c r="AG59" i="3"/>
  <c r="AG60" i="3"/>
  <c r="AG61" i="3"/>
  <c r="AG62" i="3"/>
  <c r="AG63" i="3"/>
  <c r="AG13" i="3"/>
  <c r="AG14" i="3"/>
  <c r="AG15" i="3"/>
  <c r="AG16" i="3"/>
  <c r="AG17" i="3"/>
  <c r="AG18" i="3"/>
  <c r="AG19" i="3"/>
  <c r="AG20" i="3"/>
  <c r="AG21" i="3"/>
  <c r="AG22" i="3"/>
  <c r="AG23" i="3"/>
  <c r="AG24" i="3"/>
  <c r="AG25" i="3"/>
  <c r="AG26" i="3"/>
  <c r="AG27" i="3"/>
  <c r="AG28" i="3"/>
  <c r="AG29" i="3"/>
  <c r="AG30" i="3"/>
  <c r="AG31" i="3"/>
  <c r="AG32" i="3"/>
  <c r="AG33" i="3"/>
  <c r="AG34" i="3"/>
  <c r="AG35" i="3"/>
  <c r="AG36" i="3"/>
  <c r="AG37" i="3"/>
  <c r="AG38" i="3"/>
  <c r="AG40" i="3"/>
  <c r="AG41" i="3"/>
  <c r="AG42" i="3"/>
  <c r="AG43" i="3"/>
  <c r="AG44" i="3"/>
  <c r="AG45" i="3"/>
  <c r="AG46" i="3"/>
  <c r="AG47" i="3"/>
  <c r="AG8" i="3"/>
  <c r="AG4" i="3"/>
  <c r="AB39" i="3"/>
  <c r="AG39" i="3" s="1"/>
  <c r="AI4" i="1"/>
  <c r="AI11" i="2"/>
  <c r="AI8" i="2"/>
  <c r="AG11" i="3"/>
  <c r="AI531" i="1"/>
  <c r="AI528" i="1"/>
  <c r="AI474" i="1"/>
  <c r="AI471" i="1"/>
  <c r="AI436" i="1"/>
  <c r="AI433" i="1"/>
  <c r="AI435" i="1"/>
  <c r="AI383" i="1"/>
  <c r="AI380" i="1"/>
  <c r="AI382" i="1"/>
  <c r="AI362" i="1"/>
  <c r="AI359" i="1"/>
  <c r="AI310" i="1"/>
  <c r="AI283" i="1"/>
  <c r="AI280" i="1"/>
  <c r="AI199" i="1"/>
  <c r="AI196" i="1"/>
  <c r="AI136" i="1"/>
  <c r="AI133" i="1"/>
  <c r="AI135" i="1"/>
  <c r="AI103" i="1"/>
  <c r="AI100" i="1"/>
  <c r="AI102" i="1"/>
  <c r="AI41" i="1"/>
  <c r="AI10" i="1"/>
  <c r="AI7" i="1"/>
  <c r="AI9" i="1"/>
  <c r="AB92" i="1"/>
  <c r="AC80" i="1"/>
  <c r="AK80" i="1" s="1"/>
  <c r="AC81" i="1"/>
  <c r="AK81" i="1" s="1"/>
  <c r="AC82" i="1"/>
  <c r="AI82" i="1" s="1"/>
  <c r="AC83" i="1"/>
  <c r="AL83" i="1" s="1"/>
  <c r="AC84" i="1"/>
  <c r="AK84" i="1" s="1"/>
  <c r="AC85" i="1"/>
  <c r="AJ85" i="1" s="1"/>
  <c r="AC86" i="1"/>
  <c r="AJ86" i="1" s="1"/>
  <c r="AC87" i="1"/>
  <c r="AK87" i="1" s="1"/>
  <c r="AC88" i="1"/>
  <c r="AK88" i="1" s="1"/>
  <c r="AC89" i="1"/>
  <c r="AK89" i="1" s="1"/>
  <c r="AC91" i="1"/>
  <c r="AI91" i="1" s="1"/>
  <c r="AL43" i="1"/>
  <c r="AK43" i="1"/>
  <c r="AJ43" i="1"/>
  <c r="AB75" i="1"/>
  <c r="AC74" i="1"/>
  <c r="AL74" i="1" s="1"/>
  <c r="AC73" i="1"/>
  <c r="AJ73" i="1" s="1"/>
  <c r="AC72" i="1"/>
  <c r="AI72" i="1" s="1"/>
  <c r="AC71" i="1"/>
  <c r="AI71" i="1" s="1"/>
  <c r="AC70" i="1"/>
  <c r="AL70" i="1" s="1"/>
  <c r="AC69" i="1"/>
  <c r="AJ69" i="1" s="1"/>
  <c r="AC68" i="1"/>
  <c r="AI68" i="1" s="1"/>
  <c r="AC67" i="1"/>
  <c r="AJ67" i="1" s="1"/>
  <c r="AC66" i="1"/>
  <c r="AK66" i="1" s="1"/>
  <c r="AC65" i="1"/>
  <c r="AJ65" i="1" s="1"/>
  <c r="AC64" i="1"/>
  <c r="AI64" i="1" s="1"/>
  <c r="AC63" i="1"/>
  <c r="AI63" i="1" s="1"/>
  <c r="AC62" i="1"/>
  <c r="AK62" i="1" s="1"/>
  <c r="AC61" i="1"/>
  <c r="AK61" i="1" s="1"/>
  <c r="AC60" i="1"/>
  <c r="AK60" i="1" s="1"/>
  <c r="AC59" i="1"/>
  <c r="AK59" i="1" s="1"/>
  <c r="AC58" i="1"/>
  <c r="AL58" i="1" s="1"/>
  <c r="AC57" i="1"/>
  <c r="AI57" i="1" s="1"/>
  <c r="AC56" i="1"/>
  <c r="AI56" i="1" s="1"/>
  <c r="AC55" i="1"/>
  <c r="AI55" i="1" s="1"/>
  <c r="AC54" i="1"/>
  <c r="AL54" i="1" s="1"/>
  <c r="AC53" i="1"/>
  <c r="AK53" i="1" s="1"/>
  <c r="AC52" i="1"/>
  <c r="AI52" i="1" s="1"/>
  <c r="AC51" i="1"/>
  <c r="AK51" i="1" s="1"/>
  <c r="AC50" i="1"/>
  <c r="AK50" i="1" s="1"/>
  <c r="AC49" i="1"/>
  <c r="AI49" i="1" s="1"/>
  <c r="AC48" i="1"/>
  <c r="AI48" i="1" s="1"/>
  <c r="AC47" i="1"/>
  <c r="AI47" i="1" s="1"/>
  <c r="AC46" i="1"/>
  <c r="AJ46" i="1" s="1"/>
  <c r="AC45" i="1"/>
  <c r="AL45" i="1" s="1"/>
  <c r="AC44" i="1"/>
  <c r="AI44" i="1" s="1"/>
  <c r="AC34" i="1"/>
  <c r="AI34" i="1" s="1"/>
  <c r="AB29" i="1"/>
  <c r="AC12" i="1"/>
  <c r="AK12" i="1" s="1"/>
  <c r="AC13" i="1"/>
  <c r="AL13" i="1" s="1"/>
  <c r="AC14" i="1"/>
  <c r="AJ14" i="1" s="1"/>
  <c r="AC15" i="1"/>
  <c r="AK15" i="1" s="1"/>
  <c r="AC16" i="1"/>
  <c r="AL16" i="1" s="1"/>
  <c r="AC17" i="1"/>
  <c r="AL17" i="1" s="1"/>
  <c r="AC18" i="1"/>
  <c r="AI18" i="1" s="1"/>
  <c r="AC19" i="1"/>
  <c r="AI19" i="1" s="1"/>
  <c r="AC20" i="1"/>
  <c r="AL20" i="1" s="1"/>
  <c r="AC21" i="1"/>
  <c r="AL21" i="1" s="1"/>
  <c r="AC22" i="1"/>
  <c r="AJ22" i="1" s="1"/>
  <c r="AC23" i="1"/>
  <c r="AK23" i="1" s="1"/>
  <c r="AC24" i="1"/>
  <c r="AL24" i="1" s="1"/>
  <c r="AC25" i="1"/>
  <c r="AK25" i="1" s="1"/>
  <c r="AC26" i="1"/>
  <c r="AI26" i="1" s="1"/>
  <c r="AC27" i="1"/>
  <c r="AI27" i="1" s="1"/>
  <c r="AC28" i="1"/>
  <c r="AJ28" i="1" s="1"/>
  <c r="AA476" i="1"/>
  <c r="AA314" i="1"/>
  <c r="AC314" i="1" s="1"/>
  <c r="AI314" i="1" s="1"/>
  <c r="AA162" i="1"/>
  <c r="AC162" i="1" s="1"/>
  <c r="AI162" i="1" s="1"/>
  <c r="AG64" i="3" l="1"/>
  <c r="AI81" i="2"/>
  <c r="AK81" i="2"/>
  <c r="AJ81" i="2"/>
  <c r="AL67" i="2"/>
  <c r="AI86" i="2"/>
  <c r="AL64" i="2"/>
  <c r="AL57" i="2"/>
  <c r="AJ57" i="2"/>
  <c r="AL41" i="2"/>
  <c r="AI41" i="2"/>
  <c r="AJ41" i="2"/>
  <c r="AC111" i="2"/>
  <c r="AI59" i="1"/>
  <c r="AI51" i="1"/>
  <c r="AK14" i="1"/>
  <c r="AI255" i="1"/>
  <c r="AI589" i="1"/>
  <c r="AI140" i="1"/>
  <c r="AI289" i="1"/>
  <c r="AI67" i="1"/>
  <c r="AI164" i="1"/>
  <c r="AI234" i="1"/>
  <c r="AK542" i="1"/>
  <c r="AI83" i="1"/>
  <c r="AI226" i="1"/>
  <c r="AI156" i="1"/>
  <c r="AI210" i="1"/>
  <c r="AI202" i="1"/>
  <c r="AI282" i="1"/>
  <c r="AI361" i="1"/>
  <c r="AI10" i="2"/>
  <c r="AI20" i="1"/>
  <c r="AI329" i="1"/>
  <c r="AK28" i="1"/>
  <c r="AI74" i="1"/>
  <c r="AI66" i="1"/>
  <c r="AI58" i="1"/>
  <c r="AI50" i="1"/>
  <c r="AI112" i="1"/>
  <c r="AI125" i="1"/>
  <c r="AI155" i="1"/>
  <c r="AI147" i="1"/>
  <c r="AI139" i="1"/>
  <c r="AI175" i="1"/>
  <c r="AI233" i="1"/>
  <c r="AI225" i="1"/>
  <c r="AI217" i="1"/>
  <c r="AI209" i="1"/>
  <c r="AI201" i="1"/>
  <c r="AI246" i="1"/>
  <c r="AI296" i="1"/>
  <c r="AI288" i="1"/>
  <c r="AI328" i="1"/>
  <c r="AI320" i="1"/>
  <c r="AI312" i="1"/>
  <c r="AI346" i="1"/>
  <c r="AI73" i="1"/>
  <c r="AI65" i="1"/>
  <c r="AI89" i="1"/>
  <c r="AI81" i="1"/>
  <c r="AI119" i="1"/>
  <c r="AI111" i="1"/>
  <c r="AI124" i="1"/>
  <c r="AI154" i="1"/>
  <c r="AI146" i="1"/>
  <c r="AI138" i="1"/>
  <c r="AI161" i="1"/>
  <c r="AI174" i="1"/>
  <c r="AI232" i="1"/>
  <c r="AI224" i="1"/>
  <c r="AI216" i="1"/>
  <c r="AI208" i="1"/>
  <c r="AI200" i="1"/>
  <c r="AI245" i="1"/>
  <c r="AI248" i="1" s="1"/>
  <c r="AI295" i="1"/>
  <c r="AI287" i="1"/>
  <c r="AI327" i="1"/>
  <c r="AI28" i="1"/>
  <c r="AI347" i="1"/>
  <c r="AJ329" i="1"/>
  <c r="AI25" i="1"/>
  <c r="AI17" i="1"/>
  <c r="AI88" i="1"/>
  <c r="AI80" i="1"/>
  <c r="AI110" i="1"/>
  <c r="AI153" i="1"/>
  <c r="AI231" i="1"/>
  <c r="AI223" i="1"/>
  <c r="AI215" i="1"/>
  <c r="AI207" i="1"/>
  <c r="AI294" i="1"/>
  <c r="AI286" i="1"/>
  <c r="AI326" i="1"/>
  <c r="AI318" i="1"/>
  <c r="AI542" i="1"/>
  <c r="AI321" i="1"/>
  <c r="AL124" i="1"/>
  <c r="AI24" i="1"/>
  <c r="AI16" i="1"/>
  <c r="AI87" i="1"/>
  <c r="AI109" i="1"/>
  <c r="AI152" i="1"/>
  <c r="AI144" i="1"/>
  <c r="AI170" i="1"/>
  <c r="AI171" i="1" s="1"/>
  <c r="AI180" i="1"/>
  <c r="AI230" i="1"/>
  <c r="AI222" i="1"/>
  <c r="AI214" i="1"/>
  <c r="AI206" i="1"/>
  <c r="AI293" i="1"/>
  <c r="AI325" i="1"/>
  <c r="AI317" i="1"/>
  <c r="AI351" i="1"/>
  <c r="AI476" i="1"/>
  <c r="AI23" i="1"/>
  <c r="AI15" i="1"/>
  <c r="AI70" i="1"/>
  <c r="AI62" i="1"/>
  <c r="AI54" i="1"/>
  <c r="AI46" i="1"/>
  <c r="AI86" i="1"/>
  <c r="AI116" i="1"/>
  <c r="AI151" i="1"/>
  <c r="AI143" i="1"/>
  <c r="AI237" i="1"/>
  <c r="AI229" i="1"/>
  <c r="AI221" i="1"/>
  <c r="AI213" i="1"/>
  <c r="AI205" i="1"/>
  <c r="AI241" i="1"/>
  <c r="AI324" i="1"/>
  <c r="AI316" i="1"/>
  <c r="AI350" i="1"/>
  <c r="AI12" i="1"/>
  <c r="AI22" i="1"/>
  <c r="AI14" i="1"/>
  <c r="AI69" i="1"/>
  <c r="AI61" i="1"/>
  <c r="AI53" i="1"/>
  <c r="AI45" i="1"/>
  <c r="AI85" i="1"/>
  <c r="AI115" i="1"/>
  <c r="AI107" i="1"/>
  <c r="AI150" i="1"/>
  <c r="AI142" i="1"/>
  <c r="AI166" i="1"/>
  <c r="AI186" i="1"/>
  <c r="AI193" i="1"/>
  <c r="AI212" i="1"/>
  <c r="AI240" i="1"/>
  <c r="AI299" i="1"/>
  <c r="AI291" i="1"/>
  <c r="AI323" i="1"/>
  <c r="AI315" i="1"/>
  <c r="AI349" i="1"/>
  <c r="AI21" i="1"/>
  <c r="AI13" i="1"/>
  <c r="AI60" i="1"/>
  <c r="AI84" i="1"/>
  <c r="AI114" i="1"/>
  <c r="AI149" i="1"/>
  <c r="AI185" i="1"/>
  <c r="AI188" i="1" s="1"/>
  <c r="AI235" i="1"/>
  <c r="AI227" i="1"/>
  <c r="AI219" i="1"/>
  <c r="AI203" i="1"/>
  <c r="AI298" i="1"/>
  <c r="AI290" i="1"/>
  <c r="AI322" i="1"/>
  <c r="AJ12" i="1"/>
  <c r="AJ66" i="1"/>
  <c r="AK70" i="1"/>
  <c r="AJ80" i="1"/>
  <c r="AC171" i="1"/>
  <c r="AJ324" i="1"/>
  <c r="AJ351" i="1"/>
  <c r="AL210" i="1"/>
  <c r="AL28" i="1"/>
  <c r="AJ320" i="1"/>
  <c r="AK350" i="1"/>
  <c r="AL15" i="1"/>
  <c r="AL67" i="1"/>
  <c r="AJ115" i="1"/>
  <c r="AK294" i="1"/>
  <c r="AJ313" i="1"/>
  <c r="AL12" i="1"/>
  <c r="AL324" i="1"/>
  <c r="AK114" i="1"/>
  <c r="AK185" i="1"/>
  <c r="AJ223" i="1"/>
  <c r="AL316" i="1"/>
  <c r="AJ21" i="1"/>
  <c r="AL176" i="1"/>
  <c r="AJ205" i="1"/>
  <c r="AJ20" i="1"/>
  <c r="AK13" i="1"/>
  <c r="AL14" i="1"/>
  <c r="AK67" i="1"/>
  <c r="AL66" i="1"/>
  <c r="AJ114" i="1"/>
  <c r="AK112" i="1"/>
  <c r="AK139" i="1"/>
  <c r="AL143" i="1"/>
  <c r="AK184" i="1"/>
  <c r="AJ222" i="1"/>
  <c r="AJ201" i="1"/>
  <c r="AL237" i="1"/>
  <c r="AL209" i="1"/>
  <c r="AK286" i="1"/>
  <c r="AJ312" i="1"/>
  <c r="AL321" i="1"/>
  <c r="AL347" i="1"/>
  <c r="AL144" i="1"/>
  <c r="AJ13" i="1"/>
  <c r="AJ59" i="1"/>
  <c r="AL59" i="1"/>
  <c r="AK83" i="1"/>
  <c r="AJ112" i="1"/>
  <c r="AK107" i="1"/>
  <c r="AJ166" i="1"/>
  <c r="AL185" i="1"/>
  <c r="AJ221" i="1"/>
  <c r="AK235" i="1"/>
  <c r="AL234" i="1"/>
  <c r="AL205" i="1"/>
  <c r="AL293" i="1"/>
  <c r="AJ325" i="1"/>
  <c r="AK328" i="1"/>
  <c r="AL320" i="1"/>
  <c r="AJ349" i="1"/>
  <c r="AL542" i="1"/>
  <c r="AJ53" i="1"/>
  <c r="AL53" i="1"/>
  <c r="AJ89" i="1"/>
  <c r="AL89" i="1"/>
  <c r="AC126" i="1"/>
  <c r="AJ111" i="1"/>
  <c r="AJ151" i="1"/>
  <c r="AK155" i="1"/>
  <c r="AK166" i="1"/>
  <c r="AL184" i="1"/>
  <c r="AJ237" i="1"/>
  <c r="AJ217" i="1"/>
  <c r="AK231" i="1"/>
  <c r="AL233" i="1"/>
  <c r="AL202" i="1"/>
  <c r="AJ241" i="1"/>
  <c r="AL291" i="1"/>
  <c r="AJ347" i="1"/>
  <c r="AJ51" i="1"/>
  <c r="AK58" i="1"/>
  <c r="AL51" i="1"/>
  <c r="AJ88" i="1"/>
  <c r="AL88" i="1"/>
  <c r="AK97" i="1"/>
  <c r="AJ150" i="1"/>
  <c r="AL161" i="1"/>
  <c r="AJ233" i="1"/>
  <c r="AJ214" i="1"/>
  <c r="AK229" i="1"/>
  <c r="AL226" i="1"/>
  <c r="AL201" i="1"/>
  <c r="AJ240" i="1"/>
  <c r="AJ321" i="1"/>
  <c r="AL313" i="1"/>
  <c r="AK22" i="1"/>
  <c r="AL22" i="1"/>
  <c r="AJ50" i="1"/>
  <c r="AK46" i="1"/>
  <c r="AL50" i="1"/>
  <c r="AJ87" i="1"/>
  <c r="AL87" i="1"/>
  <c r="AL97" i="1"/>
  <c r="AK120" i="1"/>
  <c r="AL107" i="1"/>
  <c r="AK150" i="1"/>
  <c r="AL152" i="1"/>
  <c r="AJ170" i="1"/>
  <c r="AJ176" i="1"/>
  <c r="AJ230" i="1"/>
  <c r="AJ213" i="1"/>
  <c r="AK219" i="1"/>
  <c r="AL225" i="1"/>
  <c r="AK193" i="1"/>
  <c r="AL241" i="1"/>
  <c r="AJ295" i="1"/>
  <c r="AK312" i="1"/>
  <c r="AL23" i="1"/>
  <c r="AK21" i="1"/>
  <c r="AJ74" i="1"/>
  <c r="AJ83" i="1"/>
  <c r="AL81" i="1"/>
  <c r="AJ120" i="1"/>
  <c r="AJ143" i="1"/>
  <c r="AL151" i="1"/>
  <c r="AL170" i="1"/>
  <c r="AK180" i="1"/>
  <c r="AJ229" i="1"/>
  <c r="AJ209" i="1"/>
  <c r="AK215" i="1"/>
  <c r="AL221" i="1"/>
  <c r="AL193" i="1"/>
  <c r="AJ291" i="1"/>
  <c r="AJ317" i="1"/>
  <c r="AL329" i="1"/>
  <c r="AK346" i="1"/>
  <c r="AL476" i="1"/>
  <c r="AL349" i="1"/>
  <c r="AK20" i="1"/>
  <c r="AK74" i="1"/>
  <c r="AJ81" i="1"/>
  <c r="AL80" i="1"/>
  <c r="AJ119" i="1"/>
  <c r="AK115" i="1"/>
  <c r="AK124" i="1"/>
  <c r="AJ142" i="1"/>
  <c r="AK142" i="1"/>
  <c r="AL147" i="1"/>
  <c r="AJ186" i="1"/>
  <c r="AJ225" i="1"/>
  <c r="AJ206" i="1"/>
  <c r="AK213" i="1"/>
  <c r="AL217" i="1"/>
  <c r="AJ287" i="1"/>
  <c r="AJ316" i="1"/>
  <c r="AL328" i="1"/>
  <c r="AL350" i="1"/>
  <c r="AJ162" i="1"/>
  <c r="AK162" i="1"/>
  <c r="AK165" i="1"/>
  <c r="AL165" i="1"/>
  <c r="AJ165" i="1"/>
  <c r="AL91" i="1"/>
  <c r="AJ91" i="1"/>
  <c r="AK91" i="1"/>
  <c r="AL82" i="1"/>
  <c r="AJ82" i="1"/>
  <c r="AC92" i="1"/>
  <c r="AK82" i="1"/>
  <c r="AJ153" i="1"/>
  <c r="AJ242" i="1"/>
  <c r="AL242" i="1"/>
  <c r="AK242" i="1"/>
  <c r="AC243" i="1"/>
  <c r="AL187" i="1"/>
  <c r="AJ187" i="1"/>
  <c r="AK187" i="1"/>
  <c r="AL326" i="1"/>
  <c r="AK326" i="1"/>
  <c r="AL318" i="1"/>
  <c r="AJ318" i="1"/>
  <c r="AJ105" i="1"/>
  <c r="AL105" i="1"/>
  <c r="AK105" i="1"/>
  <c r="AK145" i="1"/>
  <c r="AL145" i="1"/>
  <c r="AJ145" i="1"/>
  <c r="AL153" i="1"/>
  <c r="AL162" i="1"/>
  <c r="AK285" i="1"/>
  <c r="AL285" i="1"/>
  <c r="AJ285" i="1"/>
  <c r="AL348" i="1"/>
  <c r="AK348" i="1"/>
  <c r="AJ348" i="1"/>
  <c r="AJ314" i="1"/>
  <c r="AK314" i="1"/>
  <c r="AL113" i="1"/>
  <c r="AK113" i="1"/>
  <c r="AJ113" i="1"/>
  <c r="AK44" i="1"/>
  <c r="AL44" i="1"/>
  <c r="AJ44" i="1"/>
  <c r="AK52" i="1"/>
  <c r="AL52" i="1"/>
  <c r="AJ52" i="1"/>
  <c r="AL60" i="1"/>
  <c r="AJ60" i="1"/>
  <c r="AL68" i="1"/>
  <c r="AJ68" i="1"/>
  <c r="AK68" i="1"/>
  <c r="AL236" i="1"/>
  <c r="AJ236" i="1"/>
  <c r="AK236" i="1"/>
  <c r="AL228" i="1"/>
  <c r="AJ228" i="1"/>
  <c r="AK228" i="1"/>
  <c r="AL220" i="1"/>
  <c r="AJ220" i="1"/>
  <c r="AK220" i="1"/>
  <c r="AJ211" i="1"/>
  <c r="AL211" i="1"/>
  <c r="AK211" i="1"/>
  <c r="AJ203" i="1"/>
  <c r="AL203" i="1"/>
  <c r="AJ27" i="1"/>
  <c r="AL27" i="1"/>
  <c r="AK27" i="1"/>
  <c r="AK19" i="1"/>
  <c r="AJ19" i="1"/>
  <c r="AL19" i="1"/>
  <c r="AL26" i="1"/>
  <c r="AK26" i="1"/>
  <c r="AJ26" i="1"/>
  <c r="AJ18" i="1"/>
  <c r="AL18" i="1"/>
  <c r="AK18" i="1"/>
  <c r="AJ247" i="1"/>
  <c r="AL247" i="1"/>
  <c r="AJ293" i="1"/>
  <c r="AJ164" i="1"/>
  <c r="AK174" i="1"/>
  <c r="AJ207" i="1"/>
  <c r="AL235" i="1"/>
  <c r="AL219" i="1"/>
  <c r="AL290" i="1"/>
  <c r="AJ62" i="1"/>
  <c r="AK69" i="1"/>
  <c r="AL62" i="1"/>
  <c r="AL55" i="1"/>
  <c r="AK55" i="1"/>
  <c r="AJ55" i="1"/>
  <c r="AL71" i="1"/>
  <c r="AK71" i="1"/>
  <c r="AJ61" i="1"/>
  <c r="AL61" i="1"/>
  <c r="AJ345" i="1"/>
  <c r="AK345" i="1"/>
  <c r="AJ25" i="1"/>
  <c r="AL64" i="1"/>
  <c r="AK64" i="1"/>
  <c r="AJ64" i="1"/>
  <c r="AJ70" i="1"/>
  <c r="AL46" i="1"/>
  <c r="AK117" i="1"/>
  <c r="AJ117" i="1"/>
  <c r="AK109" i="1"/>
  <c r="AJ109" i="1"/>
  <c r="AK149" i="1"/>
  <c r="AL149" i="1"/>
  <c r="AL116" i="1"/>
  <c r="AJ116" i="1"/>
  <c r="AL108" i="1"/>
  <c r="AJ108" i="1"/>
  <c r="AL156" i="1"/>
  <c r="AJ156" i="1"/>
  <c r="AL148" i="1"/>
  <c r="AJ148" i="1"/>
  <c r="AL140" i="1"/>
  <c r="AJ140" i="1"/>
  <c r="AL179" i="1"/>
  <c r="AK179" i="1"/>
  <c r="AJ179" i="1"/>
  <c r="AK223" i="1"/>
  <c r="AK207" i="1"/>
  <c r="AJ246" i="1"/>
  <c r="AJ297" i="1"/>
  <c r="AK297" i="1"/>
  <c r="AL299" i="1"/>
  <c r="AK322" i="1"/>
  <c r="AL346" i="1"/>
  <c r="AJ17" i="1"/>
  <c r="AL56" i="1"/>
  <c r="AK56" i="1"/>
  <c r="AJ56" i="1"/>
  <c r="AL72" i="1"/>
  <c r="AK72" i="1"/>
  <c r="AJ72" i="1"/>
  <c r="AK141" i="1"/>
  <c r="AL141" i="1"/>
  <c r="AL117" i="1"/>
  <c r="AK164" i="1"/>
  <c r="AJ180" i="1"/>
  <c r="AL183" i="1"/>
  <c r="AJ183" i="1"/>
  <c r="AK227" i="1"/>
  <c r="AJ289" i="1"/>
  <c r="AK289" i="1"/>
  <c r="AL445" i="1"/>
  <c r="AK445" i="1"/>
  <c r="AJ445" i="1"/>
  <c r="AJ16" i="1"/>
  <c r="AK17" i="1"/>
  <c r="AL49" i="1"/>
  <c r="AK49" i="1"/>
  <c r="AJ49" i="1"/>
  <c r="AL57" i="1"/>
  <c r="AK57" i="1"/>
  <c r="AJ57" i="1"/>
  <c r="AL73" i="1"/>
  <c r="AK73" i="1"/>
  <c r="AJ23" i="1"/>
  <c r="AJ15" i="1"/>
  <c r="AK24" i="1"/>
  <c r="AK16" i="1"/>
  <c r="AL25" i="1"/>
  <c r="AJ58" i="1"/>
  <c r="AL69" i="1"/>
  <c r="AJ84" i="1"/>
  <c r="AL84" i="1"/>
  <c r="AK86" i="1"/>
  <c r="AL86" i="1"/>
  <c r="AK148" i="1"/>
  <c r="AJ174" i="1"/>
  <c r="AC188" i="1"/>
  <c r="AJ231" i="1"/>
  <c r="AJ215" i="1"/>
  <c r="AL227" i="1"/>
  <c r="AK247" i="1"/>
  <c r="AK299" i="1"/>
  <c r="AL298" i="1"/>
  <c r="AL322" i="1"/>
  <c r="AL345" i="1"/>
  <c r="AB595" i="1"/>
  <c r="AK45" i="1"/>
  <c r="AL47" i="1"/>
  <c r="AK47" i="1"/>
  <c r="AJ47" i="1"/>
  <c r="AL63" i="1"/>
  <c r="AK63" i="1"/>
  <c r="AJ63" i="1"/>
  <c r="AJ71" i="1"/>
  <c r="AK54" i="1"/>
  <c r="AJ245" i="1"/>
  <c r="AL245" i="1"/>
  <c r="AC248" i="1"/>
  <c r="AK290" i="1"/>
  <c r="AL48" i="1"/>
  <c r="AK48" i="1"/>
  <c r="AJ48" i="1"/>
  <c r="AK183" i="1"/>
  <c r="AJ24" i="1"/>
  <c r="AL65" i="1"/>
  <c r="AK65" i="1"/>
  <c r="AJ45" i="1"/>
  <c r="AJ54" i="1"/>
  <c r="AK85" i="1"/>
  <c r="AL85" i="1"/>
  <c r="AL95" i="1"/>
  <c r="AK95" i="1"/>
  <c r="AL154" i="1"/>
  <c r="AJ154" i="1"/>
  <c r="AL146" i="1"/>
  <c r="AJ146" i="1"/>
  <c r="AL138" i="1"/>
  <c r="AJ138" i="1"/>
  <c r="AL169" i="1"/>
  <c r="AK169" i="1"/>
  <c r="AJ169" i="1"/>
  <c r="AK108" i="1"/>
  <c r="AJ141" i="1"/>
  <c r="AK147" i="1"/>
  <c r="AL155" i="1"/>
  <c r="AL139" i="1"/>
  <c r="AL212" i="1"/>
  <c r="AJ212" i="1"/>
  <c r="AL204" i="1"/>
  <c r="AJ204" i="1"/>
  <c r="AK204" i="1"/>
  <c r="AK246" i="1"/>
  <c r="AK298" i="1"/>
  <c r="AL297" i="1"/>
  <c r="AJ327" i="1"/>
  <c r="AL327" i="1"/>
  <c r="AJ319" i="1"/>
  <c r="AL319" i="1"/>
  <c r="AK319" i="1"/>
  <c r="AJ110" i="1"/>
  <c r="AK119" i="1"/>
  <c r="AK111" i="1"/>
  <c r="AJ125" i="1"/>
  <c r="AK161" i="1"/>
  <c r="AK234" i="1"/>
  <c r="AK226" i="1"/>
  <c r="AK210" i="1"/>
  <c r="AK202" i="1"/>
  <c r="AL232" i="1"/>
  <c r="AL224" i="1"/>
  <c r="AL216" i="1"/>
  <c r="AL208" i="1"/>
  <c r="AL200" i="1"/>
  <c r="AL296" i="1"/>
  <c r="AL288" i="1"/>
  <c r="AJ323" i="1"/>
  <c r="AJ315" i="1"/>
  <c r="AK325" i="1"/>
  <c r="AK317" i="1"/>
  <c r="AK476" i="1"/>
  <c r="AK110" i="1"/>
  <c r="AK152" i="1"/>
  <c r="AK144" i="1"/>
  <c r="AL186" i="1"/>
  <c r="AK240" i="1"/>
  <c r="AK296" i="1"/>
  <c r="AK288" i="1"/>
  <c r="AL295" i="1"/>
  <c r="AL287" i="1"/>
  <c r="AL351" i="1"/>
  <c r="AK125" i="1"/>
  <c r="AK232" i="1"/>
  <c r="AK224" i="1"/>
  <c r="AK216" i="1"/>
  <c r="AK208" i="1"/>
  <c r="AK200" i="1"/>
  <c r="AL230" i="1"/>
  <c r="AL222" i="1"/>
  <c r="AL214" i="1"/>
  <c r="AL206" i="1"/>
  <c r="AL294" i="1"/>
  <c r="AL286" i="1"/>
  <c r="AK323" i="1"/>
  <c r="AK315" i="1"/>
  <c r="AJ175" i="1"/>
  <c r="AK175" i="1"/>
  <c r="AI117" i="2"/>
  <c r="AL117" i="2"/>
  <c r="AK117" i="2"/>
  <c r="AJ117" i="2"/>
  <c r="AI11" i="1"/>
  <c r="AI8" i="1"/>
  <c r="AI40" i="1"/>
  <c r="AI3" i="1"/>
  <c r="AI198" i="1"/>
  <c r="AI309" i="1"/>
  <c r="AI473" i="1"/>
  <c r="AI530" i="1"/>
  <c r="AG10" i="3"/>
  <c r="AI466" i="1"/>
  <c r="AB77" i="2"/>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I16" i="3"/>
  <c r="AI17"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46" i="3"/>
  <c r="AI47" i="3"/>
  <c r="AH16" i="3"/>
  <c r="AH17" i="3"/>
  <c r="AH18" i="3"/>
  <c r="AH19" i="3"/>
  <c r="AH20" i="3"/>
  <c r="AH21" i="3"/>
  <c r="AH22" i="3"/>
  <c r="AH23" i="3"/>
  <c r="AH24" i="3"/>
  <c r="AH25" i="3"/>
  <c r="AH26" i="3"/>
  <c r="AH27" i="3"/>
  <c r="AH28" i="3"/>
  <c r="AH29" i="3"/>
  <c r="AH30" i="3"/>
  <c r="AH31" i="3"/>
  <c r="AH32" i="3"/>
  <c r="AH33" i="3"/>
  <c r="AH34" i="3"/>
  <c r="AH35" i="3"/>
  <c r="AH36" i="3"/>
  <c r="AH37" i="3"/>
  <c r="AH38" i="3"/>
  <c r="AH39" i="3"/>
  <c r="AH40" i="3"/>
  <c r="AH41" i="3"/>
  <c r="AH42" i="3"/>
  <c r="AH43" i="3"/>
  <c r="AH44" i="3"/>
  <c r="AH45" i="3"/>
  <c r="AH46" i="3"/>
  <c r="AH47" i="3"/>
  <c r="AL467" i="1"/>
  <c r="AK467" i="1"/>
  <c r="AJ467" i="1"/>
  <c r="AL463" i="1"/>
  <c r="AK463" i="1"/>
  <c r="AJ463" i="1"/>
  <c r="AL429" i="1"/>
  <c r="AK429" i="1"/>
  <c r="AJ429" i="1"/>
  <c r="AL424" i="1"/>
  <c r="AL425" i="1"/>
  <c r="AK424" i="1"/>
  <c r="AK425" i="1"/>
  <c r="AJ424" i="1"/>
  <c r="AJ425" i="1"/>
  <c r="AL421" i="1"/>
  <c r="AK421" i="1"/>
  <c r="AJ421" i="1"/>
  <c r="AL376" i="1"/>
  <c r="AK376" i="1"/>
  <c r="AJ376" i="1"/>
  <c r="AL355" i="1"/>
  <c r="AK355" i="1"/>
  <c r="AJ355" i="1"/>
  <c r="AL336" i="1"/>
  <c r="AK336" i="1"/>
  <c r="AJ336" i="1"/>
  <c r="AL277" i="1"/>
  <c r="AK277" i="1"/>
  <c r="AJ277" i="1"/>
  <c r="AL263" i="1"/>
  <c r="AK263" i="1"/>
  <c r="AJ263" i="1"/>
  <c r="AL260" i="1"/>
  <c r="AK260" i="1"/>
  <c r="AJ260" i="1"/>
  <c r="AL257" i="1"/>
  <c r="AK257" i="1"/>
  <c r="AJ257" i="1"/>
  <c r="AL253" i="1"/>
  <c r="AL254" i="1"/>
  <c r="AK253" i="1"/>
  <c r="AK254" i="1"/>
  <c r="AJ253" i="1"/>
  <c r="AJ254" i="1"/>
  <c r="AL96" i="1"/>
  <c r="AK96" i="1"/>
  <c r="AJ96" i="1"/>
  <c r="AL34" i="1"/>
  <c r="AK34" i="1"/>
  <c r="AJ34" i="1"/>
  <c r="AJ13" i="3"/>
  <c r="AJ14" i="3"/>
  <c r="AJ15" i="3"/>
  <c r="AI13" i="3"/>
  <c r="AI14" i="3"/>
  <c r="AI15" i="3"/>
  <c r="AH13" i="3"/>
  <c r="AH14" i="3"/>
  <c r="AH15" i="3"/>
  <c r="AI5" i="1" l="1"/>
  <c r="AI29" i="1" s="1"/>
  <c r="AI6" i="1"/>
  <c r="AI243" i="1"/>
  <c r="AI126" i="1"/>
  <c r="AI92" i="1"/>
  <c r="AD77" i="2"/>
  <c r="AD86" i="2" s="1"/>
  <c r="AI475" i="1"/>
  <c r="AG3" i="3"/>
  <c r="AI104" i="1"/>
  <c r="AI335" i="1"/>
  <c r="AI344" i="1"/>
  <c r="AI354" i="1"/>
  <c r="AI532" i="1"/>
  <c r="AI529" i="1"/>
  <c r="AI526" i="1"/>
  <c r="AI525" i="1"/>
  <c r="AI190" i="1"/>
  <c r="AI197" i="1"/>
  <c r="AI195" i="1"/>
  <c r="AI276" i="1"/>
  <c r="AI431" i="1"/>
  <c r="AI434" i="1"/>
  <c r="AI428" i="1"/>
  <c r="AI36" i="1"/>
  <c r="AI39" i="1"/>
  <c r="AI42" i="1"/>
  <c r="AI377" i="1"/>
  <c r="AI192" i="1"/>
  <c r="AI31" i="1"/>
  <c r="AI472" i="1"/>
  <c r="AI128" i="1"/>
  <c r="AI3" i="2"/>
  <c r="AI384" i="1"/>
  <c r="AI302" i="1"/>
  <c r="AI311" i="1"/>
  <c r="AI470" i="1" l="1"/>
  <c r="AI340" i="1"/>
  <c r="AI98" i="1"/>
  <c r="AI469" i="1"/>
  <c r="AI499" i="1" s="1"/>
  <c r="AI527" i="1"/>
  <c r="AI547" i="1" s="1"/>
  <c r="AI381" i="1"/>
  <c r="AI305" i="1"/>
  <c r="AI134" i="1"/>
  <c r="AI9" i="2"/>
  <c r="AI101" i="1"/>
  <c r="AG9" i="3"/>
  <c r="AG6" i="3"/>
  <c r="AI12" i="2"/>
  <c r="AI6" i="2"/>
  <c r="AG12" i="3"/>
  <c r="AI137" i="1"/>
  <c r="AI131" i="1"/>
  <c r="AI437" i="1"/>
  <c r="AI281" i="1"/>
  <c r="AI339" i="1"/>
  <c r="AI35" i="1"/>
  <c r="AI33" i="1"/>
  <c r="AI358" i="1"/>
  <c r="AI360" i="1"/>
  <c r="AI378" i="1"/>
  <c r="AI363" i="1"/>
  <c r="AI342" i="1"/>
  <c r="AI375" i="1"/>
  <c r="AI379" i="1"/>
  <c r="AI284" i="1"/>
  <c r="AI357" i="1"/>
  <c r="AB67" i="3"/>
  <c r="AA67" i="3"/>
  <c r="AB64" i="3"/>
  <c r="AA64" i="3"/>
  <c r="AA48" i="3"/>
  <c r="AB109" i="2"/>
  <c r="AA109" i="2"/>
  <c r="AB106" i="2"/>
  <c r="AA106" i="2"/>
  <c r="AB86" i="2"/>
  <c r="AA86" i="2"/>
  <c r="AA44" i="2"/>
  <c r="AA593" i="1"/>
  <c r="Z593" i="1"/>
  <c r="AA589" i="1"/>
  <c r="Z589" i="1"/>
  <c r="AA570" i="1"/>
  <c r="Z570" i="1"/>
  <c r="AA566" i="1"/>
  <c r="Z566" i="1"/>
  <c r="AA563" i="1"/>
  <c r="Z563" i="1"/>
  <c r="AA560" i="1"/>
  <c r="Z560" i="1"/>
  <c r="Z547" i="1"/>
  <c r="AA542" i="1"/>
  <c r="AA504" i="1"/>
  <c r="Z504" i="1"/>
  <c r="Z499" i="1"/>
  <c r="AA464" i="1"/>
  <c r="Z464" i="1"/>
  <c r="AA461" i="1"/>
  <c r="Z461" i="1"/>
  <c r="Z456" i="1"/>
  <c r="AA445" i="1"/>
  <c r="AA426" i="1"/>
  <c r="Z426" i="1"/>
  <c r="AA422" i="1"/>
  <c r="Z422" i="1"/>
  <c r="Z419" i="1"/>
  <c r="Z373" i="1"/>
  <c r="Z352" i="1"/>
  <c r="AA341" i="1"/>
  <c r="AC341" i="1" s="1"/>
  <c r="AA343" i="1"/>
  <c r="AC343" i="1" s="1"/>
  <c r="AA333" i="1"/>
  <c r="Z333" i="1"/>
  <c r="Z330" i="1"/>
  <c r="AA303" i="1"/>
  <c r="AC303" i="1" s="1"/>
  <c r="AI303" i="1" s="1"/>
  <c r="Z300" i="1"/>
  <c r="AA292" i="1"/>
  <c r="AC292" i="1" s="1"/>
  <c r="AI292" i="1" s="1"/>
  <c r="AA264" i="1"/>
  <c r="Z264" i="1"/>
  <c r="AA261" i="1"/>
  <c r="Z261" i="1"/>
  <c r="AA258" i="1"/>
  <c r="Z258" i="1"/>
  <c r="AA255" i="1"/>
  <c r="Z255" i="1"/>
  <c r="AA251" i="1"/>
  <c r="Z251" i="1"/>
  <c r="AA248" i="1"/>
  <c r="Z248" i="1"/>
  <c r="AA243" i="1"/>
  <c r="Z243" i="1"/>
  <c r="Z238" i="1"/>
  <c r="AA218" i="1"/>
  <c r="AC218" i="1" s="1"/>
  <c r="AI218" i="1" s="1"/>
  <c r="AA191" i="1"/>
  <c r="AC191" i="1" s="1"/>
  <c r="AI191" i="1" s="1"/>
  <c r="AA188" i="1"/>
  <c r="Z188" i="1"/>
  <c r="Z181" i="1"/>
  <c r="AA178" i="1"/>
  <c r="AC178" i="1" s="1"/>
  <c r="AI178" i="1" s="1"/>
  <c r="AA177" i="1"/>
  <c r="AC177" i="1" s="1"/>
  <c r="AI177" i="1" s="1"/>
  <c r="AA173" i="1"/>
  <c r="AC173" i="1" s="1"/>
  <c r="AI173" i="1" s="1"/>
  <c r="AA171" i="1"/>
  <c r="Z171" i="1"/>
  <c r="Z167" i="1"/>
  <c r="AA163" i="1"/>
  <c r="AC163" i="1" s="1"/>
  <c r="AI163" i="1" s="1"/>
  <c r="AI167" i="1" s="1"/>
  <c r="Z159" i="1"/>
  <c r="AA126" i="1"/>
  <c r="Z126" i="1"/>
  <c r="Z122" i="1"/>
  <c r="AA118" i="1"/>
  <c r="AC118" i="1" s="1"/>
  <c r="AI118" i="1" s="1"/>
  <c r="AA121" i="1"/>
  <c r="AC121" i="1" s="1"/>
  <c r="AI121" i="1" s="1"/>
  <c r="AA92" i="1"/>
  <c r="Z92" i="1"/>
  <c r="Z75" i="1"/>
  <c r="AA32" i="1"/>
  <c r="AC32" i="1" s="1"/>
  <c r="Z29" i="1"/>
  <c r="AJ11" i="3"/>
  <c r="AL310" i="1"/>
  <c r="AL109" i="2"/>
  <c r="AK109" i="2"/>
  <c r="AL106" i="2"/>
  <c r="AK106" i="2"/>
  <c r="AL86" i="2"/>
  <c r="AK86" i="2"/>
  <c r="AL593" i="1"/>
  <c r="AK593" i="1"/>
  <c r="AL589" i="1"/>
  <c r="AK589" i="1"/>
  <c r="AL570" i="1"/>
  <c r="AK570" i="1"/>
  <c r="AL566" i="1"/>
  <c r="AK566" i="1"/>
  <c r="AL563" i="1"/>
  <c r="AK563" i="1"/>
  <c r="AL560" i="1"/>
  <c r="AK560" i="1"/>
  <c r="AL504" i="1"/>
  <c r="AK504" i="1"/>
  <c r="AL464" i="1"/>
  <c r="AK464" i="1"/>
  <c r="AL461" i="1"/>
  <c r="AK461" i="1"/>
  <c r="AL426" i="1"/>
  <c r="AK426" i="1"/>
  <c r="AL422" i="1"/>
  <c r="AK422" i="1"/>
  <c r="AL333" i="1"/>
  <c r="AK333" i="1"/>
  <c r="AL264" i="1"/>
  <c r="AK264" i="1"/>
  <c r="AL261" i="1"/>
  <c r="AK261" i="1"/>
  <c r="AL258" i="1"/>
  <c r="AK258" i="1"/>
  <c r="AL255" i="1"/>
  <c r="AK255" i="1"/>
  <c r="AL251" i="1"/>
  <c r="AK251" i="1"/>
  <c r="AL248" i="1"/>
  <c r="AK248" i="1"/>
  <c r="AL243" i="1"/>
  <c r="AK243" i="1"/>
  <c r="AL188" i="1"/>
  <c r="AK188" i="1"/>
  <c r="AL171" i="1"/>
  <c r="AK171" i="1"/>
  <c r="AL126" i="1"/>
  <c r="AK126" i="1"/>
  <c r="AL92" i="1"/>
  <c r="AK92" i="1"/>
  <c r="AJ67" i="3"/>
  <c r="AI67" i="3"/>
  <c r="AH67" i="3"/>
  <c r="AJ64" i="3"/>
  <c r="AI64" i="3"/>
  <c r="AH64" i="3"/>
  <c r="AJ109" i="2"/>
  <c r="AJ106" i="2"/>
  <c r="AJ86" i="2"/>
  <c r="AJ593" i="1"/>
  <c r="AJ589" i="1"/>
  <c r="AJ570" i="1"/>
  <c r="AJ566" i="1"/>
  <c r="AJ563" i="1"/>
  <c r="AJ560" i="1"/>
  <c r="AJ504" i="1"/>
  <c r="AJ464" i="1"/>
  <c r="AJ461" i="1"/>
  <c r="AJ426" i="1"/>
  <c r="AJ422" i="1"/>
  <c r="AJ333" i="1"/>
  <c r="AJ264" i="1"/>
  <c r="AJ261" i="1"/>
  <c r="AJ258" i="1"/>
  <c r="AJ255" i="1"/>
  <c r="AJ251" i="1"/>
  <c r="AJ248" i="1"/>
  <c r="AJ243" i="1"/>
  <c r="AJ188" i="1"/>
  <c r="AJ171" i="1"/>
  <c r="AJ126" i="1"/>
  <c r="AJ92" i="1"/>
  <c r="AL11" i="2"/>
  <c r="AL8" i="2"/>
  <c r="AJ8" i="3"/>
  <c r="AL531" i="1"/>
  <c r="AL528" i="1"/>
  <c r="AL530" i="1"/>
  <c r="AL474" i="1"/>
  <c r="AL471" i="1"/>
  <c r="AL436" i="1"/>
  <c r="AL433" i="1"/>
  <c r="AL435" i="1"/>
  <c r="AL383" i="1"/>
  <c r="AL380" i="1"/>
  <c r="AL362" i="1"/>
  <c r="AL359" i="1"/>
  <c r="AL307" i="1"/>
  <c r="AL283" i="1"/>
  <c r="AL280" i="1"/>
  <c r="AL199" i="1"/>
  <c r="AL196" i="1"/>
  <c r="AL136" i="1"/>
  <c r="AL133" i="1"/>
  <c r="AL103" i="1"/>
  <c r="AL100" i="1"/>
  <c r="AL102" i="1"/>
  <c r="AL41" i="1"/>
  <c r="AL10" i="1"/>
  <c r="AL7" i="1"/>
  <c r="AL9" i="1"/>
  <c r="AK11" i="2"/>
  <c r="AK8" i="2"/>
  <c r="AI11" i="3"/>
  <c r="AI8" i="3"/>
  <c r="AK531" i="1"/>
  <c r="AK528" i="1"/>
  <c r="AK474" i="1"/>
  <c r="AK471" i="1"/>
  <c r="AK436" i="1"/>
  <c r="AK433" i="1"/>
  <c r="AK435" i="1"/>
  <c r="AK383" i="1"/>
  <c r="AK380" i="1"/>
  <c r="AK362" i="1"/>
  <c r="AK359" i="1"/>
  <c r="AK310" i="1"/>
  <c r="AK307" i="1"/>
  <c r="AK283" i="1"/>
  <c r="AK280" i="1"/>
  <c r="AK199" i="1"/>
  <c r="AK196" i="1"/>
  <c r="AK136" i="1"/>
  <c r="AK133" i="1"/>
  <c r="AK103" i="1"/>
  <c r="AK100" i="1"/>
  <c r="AK102" i="1"/>
  <c r="AK41" i="1"/>
  <c r="AK38" i="1"/>
  <c r="AK10" i="1"/>
  <c r="AK7" i="1"/>
  <c r="AK9" i="1"/>
  <c r="AJ11" i="2"/>
  <c r="AJ8" i="2"/>
  <c r="AH11" i="3"/>
  <c r="AH8" i="3"/>
  <c r="AJ531" i="1"/>
  <c r="AJ528" i="1"/>
  <c r="AJ474" i="1"/>
  <c r="AJ471" i="1"/>
  <c r="AJ436" i="1"/>
  <c r="AJ433" i="1"/>
  <c r="AJ435" i="1"/>
  <c r="AJ383" i="1"/>
  <c r="AJ380" i="1"/>
  <c r="AJ362" i="1"/>
  <c r="AJ359" i="1"/>
  <c r="AJ361" i="1"/>
  <c r="AJ310" i="1"/>
  <c r="AJ307" i="1"/>
  <c r="AJ283" i="1"/>
  <c r="AJ280" i="1"/>
  <c r="AJ199" i="1"/>
  <c r="AJ196" i="1"/>
  <c r="AJ136" i="1"/>
  <c r="AJ133" i="1"/>
  <c r="AJ103" i="1"/>
  <c r="AJ100" i="1"/>
  <c r="AJ102" i="1"/>
  <c r="AJ41" i="1"/>
  <c r="AJ38" i="1"/>
  <c r="AJ10" i="1"/>
  <c r="AJ7" i="1"/>
  <c r="AJ9" i="1"/>
  <c r="AI373" i="1" l="1"/>
  <c r="AI352" i="1"/>
  <c r="AL309" i="1"/>
  <c r="AL382" i="1"/>
  <c r="AJ10" i="3"/>
  <c r="AI10" i="3"/>
  <c r="AJ198" i="1"/>
  <c r="AJ40" i="1"/>
  <c r="AI132" i="1"/>
  <c r="AI159" i="1" s="1"/>
  <c r="AI278" i="1"/>
  <c r="AI94" i="1"/>
  <c r="AI122" i="1" s="1"/>
  <c r="AI194" i="1"/>
  <c r="AI238" i="1" s="1"/>
  <c r="AI99" i="1"/>
  <c r="AI308" i="1"/>
  <c r="AI330" i="1"/>
  <c r="AI279" i="1"/>
  <c r="AI300" i="1" s="1"/>
  <c r="AI432" i="1"/>
  <c r="AI456" i="1" s="1"/>
  <c r="AI306" i="1"/>
  <c r="AI75" i="1"/>
  <c r="AI181" i="1"/>
  <c r="AI7" i="2"/>
  <c r="AI44" i="2" s="1"/>
  <c r="AI111" i="2" s="1"/>
  <c r="AI119" i="2" s="1"/>
  <c r="AG7" i="3"/>
  <c r="AG48" i="3" s="1"/>
  <c r="AG69" i="3" s="1"/>
  <c r="AI419" i="1"/>
  <c r="AK191" i="1"/>
  <c r="AJ191" i="1"/>
  <c r="AL191" i="1"/>
  <c r="AL118" i="1"/>
  <c r="AK118" i="1"/>
  <c r="AJ118" i="1"/>
  <c r="AJ218" i="1"/>
  <c r="AK218" i="1"/>
  <c r="AL218" i="1"/>
  <c r="AL292" i="1"/>
  <c r="AJ292" i="1"/>
  <c r="AK292" i="1"/>
  <c r="AL121" i="1"/>
  <c r="AJ121" i="1"/>
  <c r="AK121" i="1"/>
  <c r="AL173" i="1"/>
  <c r="AJ173" i="1"/>
  <c r="AC181" i="1"/>
  <c r="AK173" i="1"/>
  <c r="AL178" i="1"/>
  <c r="AK178" i="1"/>
  <c r="AJ178" i="1"/>
  <c r="AL163" i="1"/>
  <c r="AL167" i="1" s="1"/>
  <c r="AJ163" i="1"/>
  <c r="AJ167" i="1" s="1"/>
  <c r="AK163" i="1"/>
  <c r="AK167" i="1" s="1"/>
  <c r="AC167" i="1"/>
  <c r="AL177" i="1"/>
  <c r="AK177" i="1"/>
  <c r="AJ177" i="1"/>
  <c r="AA111" i="2"/>
  <c r="AA69" i="3"/>
  <c r="AA167" i="1"/>
  <c r="AL303" i="1"/>
  <c r="AK303" i="1"/>
  <c r="AJ303" i="1"/>
  <c r="AL198" i="1"/>
  <c r="AL40" i="1"/>
  <c r="AL135" i="1"/>
  <c r="AL361" i="1"/>
  <c r="AL473" i="1"/>
  <c r="AL10" i="2"/>
  <c r="AK361" i="1"/>
  <c r="AK40" i="1"/>
  <c r="AK10" i="2"/>
  <c r="AK198" i="1"/>
  <c r="AK473" i="1"/>
  <c r="AK309" i="1"/>
  <c r="AK382" i="1"/>
  <c r="AK135" i="1"/>
  <c r="AK530" i="1"/>
  <c r="AJ430" i="1"/>
  <c r="AJ309" i="1"/>
  <c r="AJ473" i="1"/>
  <c r="AJ10" i="2"/>
  <c r="AJ135" i="1"/>
  <c r="AH10" i="3"/>
  <c r="AJ282" i="1"/>
  <c r="AJ382" i="1"/>
  <c r="AJ530" i="1"/>
  <c r="AA181" i="1"/>
  <c r="Z595" i="1"/>
  <c r="AL38" i="1"/>
  <c r="AJ4" i="1"/>
  <c r="AL31" i="1"/>
  <c r="AL466" i="1"/>
  <c r="AL282" i="1"/>
  <c r="AK3" i="1"/>
  <c r="AK4" i="1"/>
  <c r="AK282" i="1"/>
  <c r="AK466" i="1"/>
  <c r="AJ190" i="1"/>
  <c r="AJ3" i="1"/>
  <c r="AJ137" i="1"/>
  <c r="AJ31" i="1"/>
  <c r="Y136" i="1"/>
  <c r="AA136" i="1" s="1"/>
  <c r="AC136" i="1" s="1"/>
  <c r="Y41" i="1"/>
  <c r="AA41" i="1" s="1"/>
  <c r="AC41" i="1" s="1"/>
  <c r="Z21" i="7"/>
  <c r="X21" i="7"/>
  <c r="U21" i="7"/>
  <c r="T21" i="7"/>
  <c r="S21" i="7"/>
  <c r="R21" i="7"/>
  <c r="Q21" i="7"/>
  <c r="P21" i="7"/>
  <c r="O21" i="7"/>
  <c r="N21" i="7"/>
  <c r="M21" i="7"/>
  <c r="L21" i="7"/>
  <c r="K21" i="7"/>
  <c r="J21" i="7"/>
  <c r="I21" i="7"/>
  <c r="H21" i="7"/>
  <c r="G21" i="7"/>
  <c r="F21" i="7"/>
  <c r="E21" i="7"/>
  <c r="D21" i="7"/>
  <c r="C21" i="7"/>
  <c r="W8" i="7"/>
  <c r="V8" i="7"/>
  <c r="W4" i="7"/>
  <c r="W21" i="7" s="1"/>
  <c r="V4" i="7"/>
  <c r="V21" i="7" s="1"/>
  <c r="Z23" i="6"/>
  <c r="X23" i="6"/>
  <c r="W23" i="6"/>
  <c r="V23" i="6"/>
  <c r="U23" i="6"/>
  <c r="T23" i="6"/>
  <c r="R23" i="6"/>
  <c r="Q23" i="6"/>
  <c r="P23" i="6"/>
  <c r="O23" i="6"/>
  <c r="N23" i="6"/>
  <c r="M23" i="6"/>
  <c r="L23" i="6"/>
  <c r="K23" i="6"/>
  <c r="J23" i="6"/>
  <c r="I23" i="6"/>
  <c r="H23" i="6"/>
  <c r="G23" i="6"/>
  <c r="F23" i="6"/>
  <c r="E23" i="6"/>
  <c r="D23" i="6"/>
  <c r="C23" i="6"/>
  <c r="Z11" i="2"/>
  <c r="AB11" i="2" s="1"/>
  <c r="AD11" i="2" s="1"/>
  <c r="Z8" i="2"/>
  <c r="AB8" i="2" s="1"/>
  <c r="AD8" i="2" s="1"/>
  <c r="Z11" i="3"/>
  <c r="AB11" i="3" s="1"/>
  <c r="Z8" i="3"/>
  <c r="AB8" i="3" s="1"/>
  <c r="Y531" i="1"/>
  <c r="AA531" i="1" s="1"/>
  <c r="AC531" i="1" s="1"/>
  <c r="Y528" i="1"/>
  <c r="AA528" i="1" s="1"/>
  <c r="AC528" i="1" s="1"/>
  <c r="Y474" i="1"/>
  <c r="AA474" i="1" s="1"/>
  <c r="AC474" i="1" s="1"/>
  <c r="Y471" i="1"/>
  <c r="AA471" i="1" s="1"/>
  <c r="AC471" i="1" s="1"/>
  <c r="Y436" i="1"/>
  <c r="AA436" i="1" s="1"/>
  <c r="AC436" i="1" s="1"/>
  <c r="Y433" i="1"/>
  <c r="AA433" i="1" s="1"/>
  <c r="AC433" i="1" s="1"/>
  <c r="Y428" i="1"/>
  <c r="Y383" i="1"/>
  <c r="AA383" i="1" s="1"/>
  <c r="AC383" i="1" s="1"/>
  <c r="Y380" i="1"/>
  <c r="AA380" i="1" s="1"/>
  <c r="AC380" i="1" s="1"/>
  <c r="Y362" i="1"/>
  <c r="AA362" i="1" s="1"/>
  <c r="AC362" i="1" s="1"/>
  <c r="Y359" i="1"/>
  <c r="AA359" i="1" s="1"/>
  <c r="AC359" i="1" s="1"/>
  <c r="Y310" i="1"/>
  <c r="AA310" i="1" s="1"/>
  <c r="AC310" i="1" s="1"/>
  <c r="Y307" i="1"/>
  <c r="AA307" i="1" s="1"/>
  <c r="AC307" i="1" s="1"/>
  <c r="Y283" i="1"/>
  <c r="AA283" i="1" s="1"/>
  <c r="AC283" i="1" s="1"/>
  <c r="Y280" i="1"/>
  <c r="AA280" i="1" s="1"/>
  <c r="AC280" i="1" s="1"/>
  <c r="Y199" i="1"/>
  <c r="AA199" i="1" s="1"/>
  <c r="AC199" i="1" s="1"/>
  <c r="Y196" i="1"/>
  <c r="AA196" i="1" s="1"/>
  <c r="AC196" i="1" s="1"/>
  <c r="Y133" i="1"/>
  <c r="AA133" i="1" s="1"/>
  <c r="AC133" i="1" s="1"/>
  <c r="Y103" i="1"/>
  <c r="AA103" i="1" s="1"/>
  <c r="AC103" i="1" s="1"/>
  <c r="Y100" i="1"/>
  <c r="AA100" i="1" s="1"/>
  <c r="AC100" i="1" s="1"/>
  <c r="Y102" i="1"/>
  <c r="AA102" i="1" s="1"/>
  <c r="AC102" i="1" s="1"/>
  <c r="Y38" i="1"/>
  <c r="AA38" i="1" s="1"/>
  <c r="AC38" i="1" s="1"/>
  <c r="Y40" i="1"/>
  <c r="AA40" i="1" s="1"/>
  <c r="AC40" i="1" s="1"/>
  <c r="Y10" i="1"/>
  <c r="AA10" i="1" s="1"/>
  <c r="AC10" i="1" s="1"/>
  <c r="Y7" i="1"/>
  <c r="AA7" i="1" s="1"/>
  <c r="AC7" i="1" s="1"/>
  <c r="Y9" i="1"/>
  <c r="AA9" i="1" s="1"/>
  <c r="AC9" i="1" s="1"/>
  <c r="Y110" i="4"/>
  <c r="AI597" i="1" s="1"/>
  <c r="AJ597" i="1" s="1"/>
  <c r="AK597" i="1" s="1"/>
  <c r="AL597" i="1" s="1"/>
  <c r="X110" i="4"/>
  <c r="W110" i="4"/>
  <c r="V110" i="4"/>
  <c r="U110" i="4"/>
  <c r="T110" i="4"/>
  <c r="R110" i="4"/>
  <c r="O110" i="4"/>
  <c r="N110" i="4"/>
  <c r="M110" i="4"/>
  <c r="L110" i="4"/>
  <c r="K110" i="4"/>
  <c r="J110" i="4"/>
  <c r="I110" i="4"/>
  <c r="H110" i="4"/>
  <c r="G110" i="4"/>
  <c r="F110" i="4"/>
  <c r="E110" i="4"/>
  <c r="D110" i="4"/>
  <c r="C110" i="4"/>
  <c r="Q16" i="4"/>
  <c r="P16" i="4"/>
  <c r="Q4" i="4"/>
  <c r="P4" i="4"/>
  <c r="P110" i="4" s="1"/>
  <c r="Z67" i="3"/>
  <c r="Z64" i="3"/>
  <c r="Z109" i="2"/>
  <c r="Z106" i="2"/>
  <c r="Z86" i="2"/>
  <c r="Y92" i="1"/>
  <c r="Y243" i="1"/>
  <c r="Y333" i="1"/>
  <c r="Y422" i="1"/>
  <c r="Y426" i="1"/>
  <c r="Y464" i="1"/>
  <c r="Y264" i="1"/>
  <c r="Y258" i="1"/>
  <c r="Y261" i="1"/>
  <c r="Y248" i="1"/>
  <c r="Y251" i="1"/>
  <c r="Y255" i="1"/>
  <c r="Y461" i="1"/>
  <c r="Y504" i="1"/>
  <c r="Y589" i="1"/>
  <c r="Y560" i="1"/>
  <c r="Y563" i="1"/>
  <c r="Y566" i="1"/>
  <c r="Y570" i="1"/>
  <c r="Y593" i="1"/>
  <c r="Z29" i="3"/>
  <c r="Y542" i="1"/>
  <c r="Y445" i="1"/>
  <c r="Y118" i="1"/>
  <c r="Y292" i="1"/>
  <c r="Y218" i="1"/>
  <c r="Y163" i="1"/>
  <c r="Y167" i="1" s="1"/>
  <c r="Y177" i="1"/>
  <c r="Y171" i="1"/>
  <c r="Y188" i="1"/>
  <c r="Y178" i="1"/>
  <c r="Y173" i="1"/>
  <c r="Y126" i="1"/>
  <c r="X67" i="3"/>
  <c r="W67" i="3"/>
  <c r="X64" i="3"/>
  <c r="W64" i="3"/>
  <c r="X48" i="3"/>
  <c r="W7" i="3"/>
  <c r="W48" i="3" s="1"/>
  <c r="V67" i="3"/>
  <c r="V64" i="3"/>
  <c r="V7" i="3"/>
  <c r="V48" i="3" s="1"/>
  <c r="W109" i="2"/>
  <c r="X109" i="2"/>
  <c r="X106" i="2"/>
  <c r="W106" i="2"/>
  <c r="W86" i="2"/>
  <c r="X86" i="2"/>
  <c r="X44" i="2"/>
  <c r="W7" i="2"/>
  <c r="W44" i="2" s="1"/>
  <c r="V109" i="2"/>
  <c r="V106" i="2"/>
  <c r="V86" i="2"/>
  <c r="V7" i="2"/>
  <c r="V44" i="2" s="1"/>
  <c r="X188" i="1"/>
  <c r="W188" i="1"/>
  <c r="X593" i="1"/>
  <c r="W593" i="1"/>
  <c r="X589" i="1"/>
  <c r="W589" i="1"/>
  <c r="X570" i="1"/>
  <c r="W570" i="1"/>
  <c r="X566" i="1"/>
  <c r="W566" i="1"/>
  <c r="X563" i="1"/>
  <c r="W563" i="1"/>
  <c r="X560" i="1"/>
  <c r="W560" i="1"/>
  <c r="X547" i="1"/>
  <c r="W547" i="1"/>
  <c r="X504" i="1"/>
  <c r="W504" i="1"/>
  <c r="X499" i="1"/>
  <c r="W499" i="1"/>
  <c r="W464" i="1"/>
  <c r="X464" i="1"/>
  <c r="X461" i="1"/>
  <c r="W461" i="1"/>
  <c r="X456" i="1"/>
  <c r="W456" i="1"/>
  <c r="X426" i="1"/>
  <c r="W426" i="1"/>
  <c r="X422" i="1"/>
  <c r="W422" i="1"/>
  <c r="X419" i="1"/>
  <c r="W419" i="1"/>
  <c r="X373" i="1"/>
  <c r="W373" i="1"/>
  <c r="X352" i="1"/>
  <c r="W352" i="1"/>
  <c r="W333" i="1"/>
  <c r="X333" i="1"/>
  <c r="W330" i="1"/>
  <c r="X330" i="1"/>
  <c r="X300" i="1"/>
  <c r="W300" i="1"/>
  <c r="W264" i="1"/>
  <c r="X264" i="1"/>
  <c r="W261" i="1"/>
  <c r="X261" i="1"/>
  <c r="W258" i="1"/>
  <c r="X258" i="1"/>
  <c r="X255" i="1"/>
  <c r="W255" i="1"/>
  <c r="X251" i="1"/>
  <c r="W251" i="1"/>
  <c r="X248" i="1"/>
  <c r="W248" i="1"/>
  <c r="X243" i="1"/>
  <c r="W243" i="1"/>
  <c r="W238" i="1"/>
  <c r="X238" i="1"/>
  <c r="X181" i="1"/>
  <c r="W181" i="1"/>
  <c r="X171" i="1"/>
  <c r="W171" i="1"/>
  <c r="X167" i="1"/>
  <c r="W167" i="1"/>
  <c r="X159" i="1"/>
  <c r="W159" i="1"/>
  <c r="X126" i="1"/>
  <c r="W126" i="1"/>
  <c r="X122" i="1"/>
  <c r="W122" i="1"/>
  <c r="X92" i="1"/>
  <c r="W92" i="1"/>
  <c r="X75" i="1"/>
  <c r="W45" i="1"/>
  <c r="W75" i="1" s="1"/>
  <c r="X29" i="1"/>
  <c r="W7" i="1"/>
  <c r="W4" i="1"/>
  <c r="V593" i="1"/>
  <c r="V589" i="1"/>
  <c r="V570" i="1"/>
  <c r="V566" i="1"/>
  <c r="V563" i="1"/>
  <c r="V560" i="1"/>
  <c r="V547" i="1"/>
  <c r="V504" i="1"/>
  <c r="V499" i="1"/>
  <c r="V464" i="1"/>
  <c r="V461" i="1"/>
  <c r="V456" i="1"/>
  <c r="V426" i="1"/>
  <c r="V422" i="1"/>
  <c r="V419" i="1"/>
  <c r="V373" i="1"/>
  <c r="V352" i="1"/>
  <c r="V333" i="1"/>
  <c r="V330" i="1"/>
  <c r="V300" i="1"/>
  <c r="V264" i="1"/>
  <c r="V261" i="1"/>
  <c r="V258" i="1"/>
  <c r="V255" i="1"/>
  <c r="V251" i="1"/>
  <c r="V248" i="1"/>
  <c r="V243" i="1"/>
  <c r="V238" i="1"/>
  <c r="V188" i="1"/>
  <c r="V181" i="1"/>
  <c r="V171" i="1"/>
  <c r="V167" i="1"/>
  <c r="V159" i="1"/>
  <c r="V126" i="1"/>
  <c r="V122" i="1"/>
  <c r="V92" i="1"/>
  <c r="V45" i="1"/>
  <c r="V75" i="1" s="1"/>
  <c r="V7" i="1"/>
  <c r="V4" i="1"/>
  <c r="AI595" i="1" l="1"/>
  <c r="AI599" i="1" s="1"/>
  <c r="Q110" i="4"/>
  <c r="AK5" i="1"/>
  <c r="AK31" i="1"/>
  <c r="AJ36" i="1"/>
  <c r="AJ39" i="1"/>
  <c r="Y361" i="1"/>
  <c r="AA361" i="1" s="1"/>
  <c r="AC361" i="1" s="1"/>
  <c r="Z10" i="3"/>
  <c r="AB10" i="3" s="1"/>
  <c r="AG73" i="3"/>
  <c r="AG77" i="3"/>
  <c r="AL181" i="1"/>
  <c r="AA428" i="1"/>
  <c r="AC428" i="1"/>
  <c r="AI113" i="2"/>
  <c r="AI115" i="2" s="1"/>
  <c r="AJ113" i="2"/>
  <c r="AK113" i="2"/>
  <c r="AL113" i="2"/>
  <c r="AJ181" i="1"/>
  <c r="AK181" i="1"/>
  <c r="AL469" i="1"/>
  <c r="AL430" i="1"/>
  <c r="AL3" i="2"/>
  <c r="AK128" i="1"/>
  <c r="AK430" i="1"/>
  <c r="AK354" i="1"/>
  <c r="AJ42" i="1"/>
  <c r="AJ475" i="1"/>
  <c r="AJ472" i="1"/>
  <c r="AJ469" i="1"/>
  <c r="AJ363" i="1"/>
  <c r="AJ466" i="1"/>
  <c r="W29" i="1"/>
  <c r="W69" i="3"/>
  <c r="X69" i="3"/>
  <c r="W111" i="2"/>
  <c r="X111" i="2"/>
  <c r="Y181" i="1"/>
  <c r="V29" i="1"/>
  <c r="V595" i="1" s="1"/>
  <c r="AL4" i="1"/>
  <c r="AJ8" i="1"/>
  <c r="AJ11" i="1"/>
  <c r="Y3" i="1"/>
  <c r="AA3" i="1" s="1"/>
  <c r="AC3" i="1" s="1"/>
  <c r="Y190" i="1"/>
  <c r="AA190" i="1" s="1"/>
  <c r="AC190" i="1" s="1"/>
  <c r="Y530" i="1"/>
  <c r="AA530" i="1" s="1"/>
  <c r="AC530" i="1" s="1"/>
  <c r="Y33" i="1"/>
  <c r="AA33" i="1" s="1"/>
  <c r="AC33" i="1" s="1"/>
  <c r="Y4" i="1"/>
  <c r="AA4" i="1" s="1"/>
  <c r="AC4" i="1" s="1"/>
  <c r="Y282" i="1"/>
  <c r="AA282" i="1" s="1"/>
  <c r="AC282" i="1" s="1"/>
  <c r="Y473" i="1"/>
  <c r="AA473" i="1" s="1"/>
  <c r="AC473" i="1" s="1"/>
  <c r="Y192" i="1"/>
  <c r="AA192" i="1" s="1"/>
  <c r="AC192" i="1" s="1"/>
  <c r="Y309" i="1"/>
  <c r="AA309" i="1" s="1"/>
  <c r="AC309" i="1" s="1"/>
  <c r="AL475" i="1"/>
  <c r="AL190" i="1"/>
  <c r="AL195" i="1"/>
  <c r="AL128" i="1"/>
  <c r="AK469" i="1"/>
  <c r="AK475" i="1"/>
  <c r="AK302" i="1"/>
  <c r="AJ354" i="1"/>
  <c r="AL197" i="1"/>
  <c r="AL101" i="1"/>
  <c r="AL94" i="1"/>
  <c r="AL98" i="1"/>
  <c r="AL104" i="1"/>
  <c r="AL363" i="1"/>
  <c r="AL335" i="1"/>
  <c r="AL344" i="1"/>
  <c r="AL354" i="1"/>
  <c r="AL276" i="1"/>
  <c r="AL284" i="1"/>
  <c r="AL360" i="1"/>
  <c r="AL8" i="1"/>
  <c r="AL5" i="1"/>
  <c r="AL11" i="1"/>
  <c r="AL431" i="1"/>
  <c r="AL428" i="1"/>
  <c r="AL437" i="1"/>
  <c r="AL434" i="1"/>
  <c r="AL377" i="1"/>
  <c r="AL302" i="1"/>
  <c r="AL192" i="1"/>
  <c r="AL42" i="1"/>
  <c r="AL39" i="1"/>
  <c r="AL36" i="1"/>
  <c r="AJ3" i="3"/>
  <c r="AL472" i="1"/>
  <c r="AI3" i="3"/>
  <c r="AK3" i="2"/>
  <c r="AK377" i="1"/>
  <c r="AK190" i="1"/>
  <c r="AK11" i="1"/>
  <c r="AK8" i="1"/>
  <c r="AK99" i="1"/>
  <c r="AK98" i="1"/>
  <c r="AK101" i="1"/>
  <c r="AK104" i="1"/>
  <c r="AK94" i="1"/>
  <c r="AK192" i="1"/>
  <c r="AK195" i="1"/>
  <c r="AK428" i="1"/>
  <c r="AK437" i="1"/>
  <c r="AK434" i="1"/>
  <c r="AK472" i="1"/>
  <c r="AK197" i="1"/>
  <c r="AK335" i="1"/>
  <c r="AK344" i="1"/>
  <c r="AK363" i="1"/>
  <c r="AK276" i="1"/>
  <c r="AK39" i="1"/>
  <c r="AK36" i="1"/>
  <c r="AK42" i="1"/>
  <c r="AJ192" i="1"/>
  <c r="AJ194" i="1"/>
  <c r="AJ197" i="1"/>
  <c r="AJ276" i="1"/>
  <c r="AJ128" i="1"/>
  <c r="AJ335" i="1"/>
  <c r="AJ344" i="1"/>
  <c r="AJ195" i="1"/>
  <c r="AJ3" i="2"/>
  <c r="AJ98" i="1"/>
  <c r="AJ94" i="1"/>
  <c r="AJ101" i="1"/>
  <c r="AJ104" i="1"/>
  <c r="AJ357" i="1"/>
  <c r="AJ428" i="1"/>
  <c r="AJ377" i="1"/>
  <c r="Y11" i="1"/>
  <c r="AA11" i="1" s="1"/>
  <c r="AC11" i="1" s="1"/>
  <c r="Y5" i="1"/>
  <c r="AA5" i="1" s="1"/>
  <c r="AC5" i="1" s="1"/>
  <c r="Y135" i="1"/>
  <c r="AA135" i="1" s="1"/>
  <c r="AC135" i="1" s="1"/>
  <c r="Y437" i="1"/>
  <c r="AA437" i="1" s="1"/>
  <c r="AC437" i="1" s="1"/>
  <c r="Y382" i="1"/>
  <c r="AA382" i="1" s="1"/>
  <c r="AC382" i="1" s="1"/>
  <c r="Y198" i="1"/>
  <c r="AA198" i="1" s="1"/>
  <c r="AC198" i="1" s="1"/>
  <c r="Y94" i="1"/>
  <c r="AA94" i="1" s="1"/>
  <c r="AC94" i="1" s="1"/>
  <c r="Y435" i="1"/>
  <c r="AA435" i="1" s="1"/>
  <c r="AC435" i="1" s="1"/>
  <c r="Z10" i="2"/>
  <c r="AB10" i="2" s="1"/>
  <c r="AD10" i="2" s="1"/>
  <c r="V69" i="3"/>
  <c r="W595" i="1"/>
  <c r="V111" i="2"/>
  <c r="X595" i="1"/>
  <c r="AL357" i="1" l="1"/>
  <c r="AL99" i="1"/>
  <c r="AL122" i="1" s="1"/>
  <c r="AK131" i="1"/>
  <c r="AJ5" i="1"/>
  <c r="AJ339" i="1"/>
  <c r="AJ99" i="1"/>
  <c r="AJ122" i="1" s="1"/>
  <c r="AJ470" i="1"/>
  <c r="AJ302" i="1"/>
  <c r="AK122" i="1"/>
  <c r="AJ358" i="1"/>
  <c r="AK384" i="1"/>
  <c r="Y466" i="1"/>
  <c r="AL194" i="1"/>
  <c r="AL238" i="1" s="1"/>
  <c r="AL33" i="1"/>
  <c r="AL134" i="1"/>
  <c r="AL432" i="1"/>
  <c r="AL456" i="1" s="1"/>
  <c r="AL6" i="1"/>
  <c r="AL29" i="1" s="1"/>
  <c r="AL358" i="1"/>
  <c r="AL12" i="2"/>
  <c r="AL6" i="2"/>
  <c r="AL131" i="1"/>
  <c r="AL470" i="1"/>
  <c r="AL499" i="1" s="1"/>
  <c r="AL532" i="1"/>
  <c r="AL529" i="1"/>
  <c r="AL526" i="1"/>
  <c r="AL525" i="1"/>
  <c r="AL35" i="1"/>
  <c r="AK132" i="1"/>
  <c r="AK431" i="1"/>
  <c r="AK194" i="1"/>
  <c r="AK238" i="1" s="1"/>
  <c r="AK432" i="1"/>
  <c r="AK134" i="1"/>
  <c r="AK137" i="1"/>
  <c r="AK470" i="1"/>
  <c r="AK499" i="1" s="1"/>
  <c r="AK358" i="1"/>
  <c r="AJ238" i="1"/>
  <c r="AJ373" i="1"/>
  <c r="AJ499" i="1"/>
  <c r="AJ384" i="1"/>
  <c r="AJ381" i="1"/>
  <c r="AJ311" i="1"/>
  <c r="AK6" i="1"/>
  <c r="AK29" i="1" s="1"/>
  <c r="AJ6" i="1"/>
  <c r="AJ29" i="1" s="1"/>
  <c r="Y472" i="1"/>
  <c r="AA472" i="1" s="1"/>
  <c r="AC472" i="1" s="1"/>
  <c r="Z3" i="3"/>
  <c r="AB3" i="3" s="1"/>
  <c r="Y377" i="1"/>
  <c r="AA377" i="1" s="1"/>
  <c r="AC377" i="1" s="1"/>
  <c r="Y194" i="1"/>
  <c r="AA194" i="1" s="1"/>
  <c r="AC194" i="1" s="1"/>
  <c r="Y8" i="1"/>
  <c r="AA8" i="1" s="1"/>
  <c r="AC8" i="1" s="1"/>
  <c r="Y434" i="1"/>
  <c r="AA434" i="1" s="1"/>
  <c r="AC434" i="1" s="1"/>
  <c r="Y31" i="1"/>
  <c r="AA31" i="1" s="1"/>
  <c r="AC31" i="1" s="1"/>
  <c r="AL384" i="1"/>
  <c r="AL311" i="1"/>
  <c r="AL342" i="1"/>
  <c r="AL381" i="1"/>
  <c r="AL378" i="1"/>
  <c r="AJ6" i="3"/>
  <c r="AL132" i="1"/>
  <c r="AK381" i="1"/>
  <c r="AK357" i="1"/>
  <c r="AK339" i="1"/>
  <c r="AK340" i="1"/>
  <c r="AK360" i="1"/>
  <c r="AK305" i="1"/>
  <c r="AK311" i="1"/>
  <c r="AK378" i="1"/>
  <c r="AK308" i="1"/>
  <c r="AJ431" i="1"/>
  <c r="AJ437" i="1"/>
  <c r="AJ284" i="1"/>
  <c r="AJ305" i="1"/>
  <c r="AL375" i="1"/>
  <c r="AJ9" i="3"/>
  <c r="AL305" i="1"/>
  <c r="AL278" i="1"/>
  <c r="AL137" i="1"/>
  <c r="AL308" i="1"/>
  <c r="AL9" i="2"/>
  <c r="AL279" i="1"/>
  <c r="AL340" i="1"/>
  <c r="AJ12" i="3"/>
  <c r="AL281" i="1"/>
  <c r="AK12" i="2"/>
  <c r="AK532" i="1"/>
  <c r="AK529" i="1"/>
  <c r="AK526" i="1"/>
  <c r="AK525" i="1"/>
  <c r="AK375" i="1"/>
  <c r="AK281" i="1"/>
  <c r="AK9" i="2"/>
  <c r="AK6" i="2"/>
  <c r="AK35" i="1"/>
  <c r="AK33" i="1"/>
  <c r="AK284" i="1"/>
  <c r="AK278" i="1"/>
  <c r="AI6" i="3"/>
  <c r="AI9" i="3"/>
  <c r="AI12" i="3"/>
  <c r="AJ434" i="1"/>
  <c r="AH6" i="3"/>
  <c r="AH9" i="3"/>
  <c r="AH12" i="3"/>
  <c r="AJ532" i="1"/>
  <c r="AJ529" i="1"/>
  <c r="AJ526" i="1"/>
  <c r="AJ525" i="1"/>
  <c r="AJ281" i="1"/>
  <c r="AH3" i="3"/>
  <c r="AJ342" i="1"/>
  <c r="AJ278" i="1"/>
  <c r="AJ375" i="1"/>
  <c r="AJ12" i="2"/>
  <c r="AJ9" i="2"/>
  <c r="AJ6" i="2"/>
  <c r="AJ308" i="1"/>
  <c r="AJ35" i="1"/>
  <c r="AJ33" i="1"/>
  <c r="AJ132" i="1"/>
  <c r="AJ279" i="1"/>
  <c r="AJ134" i="1"/>
  <c r="Y197" i="1"/>
  <c r="AA197" i="1" s="1"/>
  <c r="AC197" i="1" s="1"/>
  <c r="Y430" i="1"/>
  <c r="Y276" i="1"/>
  <c r="AA276" i="1" s="1"/>
  <c r="AC276" i="1" s="1"/>
  <c r="Y375" i="1"/>
  <c r="Y475" i="1"/>
  <c r="AA475" i="1" s="1"/>
  <c r="AC475" i="1" s="1"/>
  <c r="Y360" i="1"/>
  <c r="AA360" i="1" s="1"/>
  <c r="AC360" i="1" s="1"/>
  <c r="Y357" i="1"/>
  <c r="AA357" i="1" s="1"/>
  <c r="AC357" i="1" s="1"/>
  <c r="Y363" i="1"/>
  <c r="AA363" i="1" s="1"/>
  <c r="AC363" i="1" s="1"/>
  <c r="Y354" i="1"/>
  <c r="Y101" i="1"/>
  <c r="AA101" i="1" s="1"/>
  <c r="AC101" i="1" s="1"/>
  <c r="Y98" i="1"/>
  <c r="AA98" i="1" s="1"/>
  <c r="AC98" i="1" s="1"/>
  <c r="Y104" i="1"/>
  <c r="AA104" i="1" s="1"/>
  <c r="AC104" i="1" s="1"/>
  <c r="Y525" i="1"/>
  <c r="AA525" i="1" s="1"/>
  <c r="AC525" i="1" s="1"/>
  <c r="Y526" i="1"/>
  <c r="AA526" i="1" s="1"/>
  <c r="AC526" i="1" s="1"/>
  <c r="Y137" i="1"/>
  <c r="AA137" i="1" s="1"/>
  <c r="AC137" i="1" s="1"/>
  <c r="Y302" i="1"/>
  <c r="AA302" i="1" s="1"/>
  <c r="AC302" i="1" s="1"/>
  <c r="Y128" i="1"/>
  <c r="AA128" i="1" s="1"/>
  <c r="AC128" i="1" s="1"/>
  <c r="Y344" i="1"/>
  <c r="AA344" i="1" s="1"/>
  <c r="AC344" i="1" s="1"/>
  <c r="Y342" i="1"/>
  <c r="AA342" i="1" s="1"/>
  <c r="AC342" i="1" s="1"/>
  <c r="Y339" i="1"/>
  <c r="AA339" i="1" s="1"/>
  <c r="AC339" i="1" s="1"/>
  <c r="Y335" i="1"/>
  <c r="AA335" i="1" s="1"/>
  <c r="AC335" i="1" s="1"/>
  <c r="Z3" i="2"/>
  <c r="AB3" i="2" s="1"/>
  <c r="AD3" i="2" s="1"/>
  <c r="U67" i="3"/>
  <c r="T67" i="3"/>
  <c r="S67" i="3"/>
  <c r="U64" i="3"/>
  <c r="T64" i="3"/>
  <c r="S64" i="3"/>
  <c r="R64" i="3"/>
  <c r="P64" i="3"/>
  <c r="O64" i="3"/>
  <c r="N64" i="3"/>
  <c r="M64" i="3"/>
  <c r="L64" i="3"/>
  <c r="K64" i="3"/>
  <c r="J64" i="3"/>
  <c r="I64" i="3"/>
  <c r="H64" i="3"/>
  <c r="G64" i="3"/>
  <c r="F64" i="3"/>
  <c r="E64" i="3"/>
  <c r="D64" i="3"/>
  <c r="C64" i="3"/>
  <c r="U48" i="3"/>
  <c r="T48" i="3"/>
  <c r="R48" i="3"/>
  <c r="Q48" i="3"/>
  <c r="Q69" i="3" s="1"/>
  <c r="O48" i="3"/>
  <c r="N48" i="3"/>
  <c r="M48" i="3"/>
  <c r="L48" i="3"/>
  <c r="K48" i="3"/>
  <c r="J48" i="3"/>
  <c r="I48" i="3"/>
  <c r="H48" i="3"/>
  <c r="G48" i="3"/>
  <c r="F48" i="3"/>
  <c r="E48" i="3"/>
  <c r="D48" i="3"/>
  <c r="C48" i="3"/>
  <c r="S30" i="3"/>
  <c r="S48" i="3" s="1"/>
  <c r="P30" i="3"/>
  <c r="P6" i="3"/>
  <c r="U109" i="2"/>
  <c r="T109" i="2"/>
  <c r="S109" i="2"/>
  <c r="R109" i="2"/>
  <c r="Q109" i="2"/>
  <c r="P109" i="2"/>
  <c r="O109" i="2"/>
  <c r="N109" i="2"/>
  <c r="M109" i="2"/>
  <c r="U106" i="2"/>
  <c r="T106" i="2"/>
  <c r="S106" i="2"/>
  <c r="R106" i="2"/>
  <c r="Q106" i="2"/>
  <c r="O106" i="2"/>
  <c r="N106" i="2"/>
  <c r="M106" i="2"/>
  <c r="L106" i="2"/>
  <c r="K106" i="2"/>
  <c r="J106" i="2"/>
  <c r="I106" i="2"/>
  <c r="H106" i="2"/>
  <c r="G106" i="2"/>
  <c r="F106" i="2"/>
  <c r="E106" i="2"/>
  <c r="D106" i="2"/>
  <c r="C106" i="2"/>
  <c r="U86" i="2"/>
  <c r="T86" i="2"/>
  <c r="S86" i="2"/>
  <c r="R86" i="2"/>
  <c r="Q86" i="2"/>
  <c r="O86" i="2"/>
  <c r="N86" i="2"/>
  <c r="M86" i="2"/>
  <c r="L86" i="2"/>
  <c r="K86" i="2"/>
  <c r="J86" i="2"/>
  <c r="I86" i="2"/>
  <c r="H86" i="2"/>
  <c r="G86" i="2"/>
  <c r="F86" i="2"/>
  <c r="E86" i="2"/>
  <c r="D86" i="2"/>
  <c r="C86" i="2"/>
  <c r="U44" i="2"/>
  <c r="T44" i="2"/>
  <c r="S44" i="2"/>
  <c r="R44" i="2"/>
  <c r="Q44" i="2"/>
  <c r="O44" i="2"/>
  <c r="N44" i="2"/>
  <c r="M44" i="2"/>
  <c r="L44" i="2"/>
  <c r="K44" i="2"/>
  <c r="I44" i="2"/>
  <c r="H44" i="2"/>
  <c r="G44" i="2"/>
  <c r="F44" i="2"/>
  <c r="E44" i="2"/>
  <c r="D44" i="2"/>
  <c r="C44" i="2"/>
  <c r="J35" i="2"/>
  <c r="J44" i="2" s="1"/>
  <c r="U593" i="1"/>
  <c r="T593" i="1"/>
  <c r="S593" i="1"/>
  <c r="R593" i="1"/>
  <c r="Q593" i="1"/>
  <c r="P593" i="1"/>
  <c r="O593" i="1"/>
  <c r="N593" i="1"/>
  <c r="M593" i="1"/>
  <c r="L593" i="1"/>
  <c r="K593" i="1"/>
  <c r="J593" i="1"/>
  <c r="I593" i="1"/>
  <c r="H593" i="1"/>
  <c r="G593" i="1"/>
  <c r="F593" i="1"/>
  <c r="E593" i="1"/>
  <c r="D593" i="1"/>
  <c r="C593" i="1"/>
  <c r="U589" i="1"/>
  <c r="T589" i="1"/>
  <c r="S589" i="1"/>
  <c r="R589" i="1"/>
  <c r="Q589" i="1"/>
  <c r="O589" i="1"/>
  <c r="N589" i="1"/>
  <c r="M589" i="1"/>
  <c r="L589" i="1"/>
  <c r="K589" i="1"/>
  <c r="J589" i="1"/>
  <c r="I589" i="1"/>
  <c r="H589" i="1"/>
  <c r="G589" i="1"/>
  <c r="F589" i="1"/>
  <c r="E589" i="1"/>
  <c r="D589" i="1"/>
  <c r="C589" i="1"/>
  <c r="P588" i="1"/>
  <c r="P589" i="1" s="1"/>
  <c r="U570" i="1"/>
  <c r="T570" i="1"/>
  <c r="S570" i="1"/>
  <c r="R570" i="1"/>
  <c r="Q570" i="1"/>
  <c r="U566" i="1"/>
  <c r="T566" i="1"/>
  <c r="S566" i="1"/>
  <c r="R566" i="1"/>
  <c r="Q566" i="1"/>
  <c r="P566" i="1"/>
  <c r="O566" i="1"/>
  <c r="N566" i="1"/>
  <c r="M566" i="1"/>
  <c r="L566" i="1"/>
  <c r="K566" i="1"/>
  <c r="J566" i="1"/>
  <c r="I566" i="1"/>
  <c r="H566" i="1"/>
  <c r="F566" i="1"/>
  <c r="E566" i="1"/>
  <c r="D566" i="1"/>
  <c r="C566" i="1"/>
  <c r="T563" i="1"/>
  <c r="S563" i="1"/>
  <c r="R563" i="1"/>
  <c r="Q563" i="1"/>
  <c r="P563" i="1"/>
  <c r="O563" i="1"/>
  <c r="N563" i="1"/>
  <c r="M563" i="1"/>
  <c r="L563" i="1"/>
  <c r="K563" i="1"/>
  <c r="J563" i="1"/>
  <c r="I563" i="1"/>
  <c r="H563" i="1"/>
  <c r="G563" i="1"/>
  <c r="F563" i="1"/>
  <c r="E563" i="1"/>
  <c r="D563" i="1"/>
  <c r="C563" i="1"/>
  <c r="U560" i="1"/>
  <c r="T560" i="1"/>
  <c r="S560" i="1"/>
  <c r="R560" i="1"/>
  <c r="Q560" i="1"/>
  <c r="P560" i="1"/>
  <c r="O560" i="1"/>
  <c r="N560" i="1"/>
  <c r="M560" i="1"/>
  <c r="L560" i="1"/>
  <c r="K560" i="1"/>
  <c r="J560" i="1"/>
  <c r="I560" i="1"/>
  <c r="H560" i="1"/>
  <c r="G560" i="1"/>
  <c r="F560" i="1"/>
  <c r="E560" i="1"/>
  <c r="D560" i="1"/>
  <c r="C560" i="1"/>
  <c r="S557" i="1"/>
  <c r="R557" i="1"/>
  <c r="Q557" i="1"/>
  <c r="P557" i="1"/>
  <c r="O557" i="1"/>
  <c r="N557" i="1"/>
  <c r="M557" i="1"/>
  <c r="L557" i="1"/>
  <c r="K557" i="1"/>
  <c r="J557" i="1"/>
  <c r="I557" i="1"/>
  <c r="H557" i="1"/>
  <c r="G557" i="1"/>
  <c r="F557" i="1"/>
  <c r="E557" i="1"/>
  <c r="D557" i="1"/>
  <c r="C557" i="1"/>
  <c r="S554" i="1"/>
  <c r="R554" i="1"/>
  <c r="Q554" i="1"/>
  <c r="P554" i="1"/>
  <c r="O554" i="1"/>
  <c r="N554" i="1"/>
  <c r="M554" i="1"/>
  <c r="L554" i="1"/>
  <c r="K554" i="1"/>
  <c r="J554" i="1"/>
  <c r="I554" i="1"/>
  <c r="H554" i="1"/>
  <c r="G554" i="1"/>
  <c r="F554" i="1"/>
  <c r="E554" i="1"/>
  <c r="D554" i="1"/>
  <c r="C554" i="1"/>
  <c r="S550" i="1"/>
  <c r="R550" i="1"/>
  <c r="Q550" i="1"/>
  <c r="P550" i="1"/>
  <c r="O550" i="1"/>
  <c r="N550" i="1"/>
  <c r="M550" i="1"/>
  <c r="L550" i="1"/>
  <c r="K550" i="1"/>
  <c r="J550" i="1"/>
  <c r="I550" i="1"/>
  <c r="H550" i="1"/>
  <c r="G550" i="1"/>
  <c r="F550" i="1"/>
  <c r="E550" i="1"/>
  <c r="D550" i="1"/>
  <c r="C550" i="1"/>
  <c r="U547" i="1"/>
  <c r="T547" i="1"/>
  <c r="S547" i="1"/>
  <c r="R547" i="1"/>
  <c r="Q547" i="1"/>
  <c r="P547" i="1"/>
  <c r="O547" i="1"/>
  <c r="N547" i="1"/>
  <c r="M547" i="1"/>
  <c r="L547" i="1"/>
  <c r="K547" i="1"/>
  <c r="J547" i="1"/>
  <c r="I547" i="1"/>
  <c r="H547" i="1"/>
  <c r="G547" i="1"/>
  <c r="F547" i="1"/>
  <c r="E547" i="1"/>
  <c r="D547" i="1"/>
  <c r="C547" i="1"/>
  <c r="S523" i="1"/>
  <c r="R523" i="1"/>
  <c r="Q523" i="1"/>
  <c r="P523" i="1"/>
  <c r="O523" i="1"/>
  <c r="N523" i="1"/>
  <c r="M523" i="1"/>
  <c r="L523" i="1"/>
  <c r="K523" i="1"/>
  <c r="J523" i="1"/>
  <c r="I523" i="1"/>
  <c r="H523" i="1"/>
  <c r="G523" i="1"/>
  <c r="F523" i="1"/>
  <c r="E523" i="1"/>
  <c r="D523" i="1"/>
  <c r="C523" i="1"/>
  <c r="S520" i="1"/>
  <c r="R520" i="1"/>
  <c r="Q520" i="1"/>
  <c r="P520" i="1"/>
  <c r="O520" i="1"/>
  <c r="N520" i="1"/>
  <c r="M520" i="1"/>
  <c r="L520" i="1"/>
  <c r="K520" i="1"/>
  <c r="J520" i="1"/>
  <c r="I520" i="1"/>
  <c r="H520" i="1"/>
  <c r="G520" i="1"/>
  <c r="F520" i="1"/>
  <c r="E520" i="1"/>
  <c r="D520" i="1"/>
  <c r="C520" i="1"/>
  <c r="S515" i="1"/>
  <c r="R515" i="1"/>
  <c r="Q515" i="1"/>
  <c r="P515" i="1"/>
  <c r="O515" i="1"/>
  <c r="N515" i="1"/>
  <c r="M515" i="1"/>
  <c r="L515" i="1"/>
  <c r="K515" i="1"/>
  <c r="J515" i="1"/>
  <c r="I515" i="1"/>
  <c r="H515" i="1"/>
  <c r="G515" i="1"/>
  <c r="F515" i="1"/>
  <c r="E515" i="1"/>
  <c r="D515" i="1"/>
  <c r="C515" i="1"/>
  <c r="S512" i="1"/>
  <c r="R512" i="1"/>
  <c r="Q512" i="1"/>
  <c r="P512" i="1"/>
  <c r="O512" i="1"/>
  <c r="N512" i="1"/>
  <c r="M512" i="1"/>
  <c r="L512" i="1"/>
  <c r="K512" i="1"/>
  <c r="J512" i="1"/>
  <c r="I512" i="1"/>
  <c r="H512" i="1"/>
  <c r="G512" i="1"/>
  <c r="F512" i="1"/>
  <c r="E512" i="1"/>
  <c r="D512" i="1"/>
  <c r="C512" i="1"/>
  <c r="S510" i="1"/>
  <c r="R510" i="1"/>
  <c r="Q510" i="1"/>
  <c r="P510" i="1"/>
  <c r="O510" i="1"/>
  <c r="N510" i="1"/>
  <c r="M510" i="1"/>
  <c r="L510" i="1"/>
  <c r="K510" i="1"/>
  <c r="J510" i="1"/>
  <c r="I510" i="1"/>
  <c r="H510" i="1"/>
  <c r="G510" i="1"/>
  <c r="F510" i="1"/>
  <c r="E510" i="1"/>
  <c r="D510" i="1"/>
  <c r="C510" i="1"/>
  <c r="U504" i="1"/>
  <c r="T504" i="1"/>
  <c r="S504" i="1"/>
  <c r="R504" i="1"/>
  <c r="Q504" i="1"/>
  <c r="P504" i="1"/>
  <c r="O504" i="1"/>
  <c r="N504" i="1"/>
  <c r="M504" i="1"/>
  <c r="L504" i="1"/>
  <c r="K504" i="1"/>
  <c r="J504" i="1"/>
  <c r="I504" i="1"/>
  <c r="H504" i="1"/>
  <c r="G504" i="1"/>
  <c r="F504" i="1"/>
  <c r="E504" i="1"/>
  <c r="D504" i="1"/>
  <c r="C504" i="1"/>
  <c r="U499" i="1"/>
  <c r="T499" i="1"/>
  <c r="S499" i="1"/>
  <c r="R499" i="1"/>
  <c r="Q499" i="1"/>
  <c r="P499" i="1"/>
  <c r="O499" i="1"/>
  <c r="N499" i="1"/>
  <c r="M499" i="1"/>
  <c r="L499" i="1"/>
  <c r="K499" i="1"/>
  <c r="J499" i="1"/>
  <c r="I499" i="1"/>
  <c r="H499" i="1"/>
  <c r="G499" i="1"/>
  <c r="F499" i="1"/>
  <c r="E499" i="1"/>
  <c r="D499" i="1"/>
  <c r="C499" i="1"/>
  <c r="U464" i="1"/>
  <c r="T464" i="1"/>
  <c r="S464" i="1"/>
  <c r="R464" i="1"/>
  <c r="Q464" i="1"/>
  <c r="P464" i="1"/>
  <c r="O464" i="1"/>
  <c r="N464" i="1"/>
  <c r="M464" i="1"/>
  <c r="L464" i="1"/>
  <c r="K464" i="1"/>
  <c r="J464" i="1"/>
  <c r="I464" i="1"/>
  <c r="H464" i="1"/>
  <c r="G464" i="1"/>
  <c r="F464" i="1"/>
  <c r="E464" i="1"/>
  <c r="D464" i="1"/>
  <c r="C464" i="1"/>
  <c r="U461" i="1"/>
  <c r="T461" i="1"/>
  <c r="S461" i="1"/>
  <c r="S458" i="1"/>
  <c r="R458" i="1"/>
  <c r="Q458" i="1"/>
  <c r="P458" i="1"/>
  <c r="O458" i="1"/>
  <c r="N458" i="1"/>
  <c r="M458" i="1"/>
  <c r="L458" i="1"/>
  <c r="K458" i="1"/>
  <c r="J458" i="1"/>
  <c r="I458" i="1"/>
  <c r="H458" i="1"/>
  <c r="G458" i="1"/>
  <c r="F458" i="1"/>
  <c r="E458" i="1"/>
  <c r="D458" i="1"/>
  <c r="C458" i="1"/>
  <c r="U456" i="1"/>
  <c r="T456" i="1"/>
  <c r="S456" i="1"/>
  <c r="R456" i="1"/>
  <c r="Q456" i="1"/>
  <c r="P456" i="1"/>
  <c r="O456" i="1"/>
  <c r="N456" i="1"/>
  <c r="M456" i="1"/>
  <c r="L456" i="1"/>
  <c r="K456" i="1"/>
  <c r="J456" i="1"/>
  <c r="I456" i="1"/>
  <c r="H456" i="1"/>
  <c r="G456" i="1"/>
  <c r="F456" i="1"/>
  <c r="E456" i="1"/>
  <c r="D456" i="1"/>
  <c r="C456" i="1"/>
  <c r="U426" i="1"/>
  <c r="T426" i="1"/>
  <c r="S426" i="1"/>
  <c r="R426" i="1"/>
  <c r="Q426" i="1"/>
  <c r="P426" i="1"/>
  <c r="O426" i="1"/>
  <c r="N426" i="1"/>
  <c r="M426" i="1"/>
  <c r="L426" i="1"/>
  <c r="K426" i="1"/>
  <c r="J426" i="1"/>
  <c r="I426" i="1"/>
  <c r="H426" i="1"/>
  <c r="G426" i="1"/>
  <c r="F426" i="1"/>
  <c r="E426" i="1"/>
  <c r="D426" i="1"/>
  <c r="C426" i="1"/>
  <c r="U422" i="1"/>
  <c r="T422" i="1"/>
  <c r="S422" i="1"/>
  <c r="R422" i="1"/>
  <c r="Q422" i="1"/>
  <c r="P422" i="1"/>
  <c r="O422" i="1"/>
  <c r="N422" i="1"/>
  <c r="M422" i="1"/>
  <c r="L422" i="1"/>
  <c r="K422" i="1"/>
  <c r="J422" i="1"/>
  <c r="I422" i="1"/>
  <c r="H422" i="1"/>
  <c r="G422" i="1"/>
  <c r="F422" i="1"/>
  <c r="E422" i="1"/>
  <c r="D422" i="1"/>
  <c r="C422" i="1"/>
  <c r="U419" i="1"/>
  <c r="T419" i="1"/>
  <c r="S419" i="1"/>
  <c r="R419" i="1"/>
  <c r="Q419" i="1"/>
  <c r="O419" i="1"/>
  <c r="N419" i="1"/>
  <c r="M419" i="1"/>
  <c r="L419" i="1"/>
  <c r="K419" i="1"/>
  <c r="J419" i="1"/>
  <c r="I419" i="1"/>
  <c r="H419" i="1"/>
  <c r="G419" i="1"/>
  <c r="F419" i="1"/>
  <c r="E419" i="1"/>
  <c r="D419" i="1"/>
  <c r="C419" i="1"/>
  <c r="P378" i="1"/>
  <c r="P419" i="1" s="1"/>
  <c r="U373" i="1"/>
  <c r="T373" i="1"/>
  <c r="S373" i="1"/>
  <c r="R373" i="1"/>
  <c r="Q373" i="1"/>
  <c r="O373" i="1"/>
  <c r="N373" i="1"/>
  <c r="M373" i="1"/>
  <c r="L373" i="1"/>
  <c r="K373" i="1"/>
  <c r="J373" i="1"/>
  <c r="I373" i="1"/>
  <c r="H373" i="1"/>
  <c r="G373" i="1"/>
  <c r="F373" i="1"/>
  <c r="E373" i="1"/>
  <c r="D373" i="1"/>
  <c r="C373" i="1"/>
  <c r="P357" i="1"/>
  <c r="P373" i="1" s="1"/>
  <c r="U352" i="1"/>
  <c r="T352" i="1"/>
  <c r="S352" i="1"/>
  <c r="R352" i="1"/>
  <c r="Q352" i="1"/>
  <c r="O352" i="1"/>
  <c r="N352" i="1"/>
  <c r="M352" i="1"/>
  <c r="L352" i="1"/>
  <c r="K352" i="1"/>
  <c r="J352" i="1"/>
  <c r="I352" i="1"/>
  <c r="H352" i="1"/>
  <c r="G352" i="1"/>
  <c r="F352" i="1"/>
  <c r="E352" i="1"/>
  <c r="D352" i="1"/>
  <c r="C352" i="1"/>
  <c r="P339" i="1"/>
  <c r="P352" i="1" s="1"/>
  <c r="U333" i="1"/>
  <c r="T333" i="1"/>
  <c r="S333" i="1"/>
  <c r="R333" i="1"/>
  <c r="Q333" i="1"/>
  <c r="P333" i="1"/>
  <c r="O333" i="1"/>
  <c r="N333" i="1"/>
  <c r="M333" i="1"/>
  <c r="L333" i="1"/>
  <c r="K333" i="1"/>
  <c r="J333" i="1"/>
  <c r="I333" i="1"/>
  <c r="H333" i="1"/>
  <c r="G333" i="1"/>
  <c r="F333" i="1"/>
  <c r="E333" i="1"/>
  <c r="D333" i="1"/>
  <c r="C333" i="1"/>
  <c r="U330" i="1"/>
  <c r="T330" i="1"/>
  <c r="S330" i="1"/>
  <c r="R330" i="1"/>
  <c r="Q330" i="1"/>
  <c r="O330" i="1"/>
  <c r="N330" i="1"/>
  <c r="M330" i="1"/>
  <c r="L330" i="1"/>
  <c r="K330" i="1"/>
  <c r="J330" i="1"/>
  <c r="I330" i="1"/>
  <c r="H330" i="1"/>
  <c r="G330" i="1"/>
  <c r="F330" i="1"/>
  <c r="E330" i="1"/>
  <c r="D330" i="1"/>
  <c r="C330" i="1"/>
  <c r="P314" i="1"/>
  <c r="P305" i="1"/>
  <c r="U300" i="1"/>
  <c r="T300" i="1"/>
  <c r="S300" i="1"/>
  <c r="R300" i="1"/>
  <c r="Q300" i="1"/>
  <c r="O300" i="1"/>
  <c r="N300" i="1"/>
  <c r="M300" i="1"/>
  <c r="L300" i="1"/>
  <c r="K300" i="1"/>
  <c r="J300" i="1"/>
  <c r="I300" i="1"/>
  <c r="H300" i="1"/>
  <c r="G300" i="1"/>
  <c r="F300" i="1"/>
  <c r="E300" i="1"/>
  <c r="D300" i="1"/>
  <c r="C300" i="1"/>
  <c r="P278" i="1"/>
  <c r="P300" i="1" s="1"/>
  <c r="R274" i="1"/>
  <c r="Q274" i="1"/>
  <c r="P274" i="1"/>
  <c r="O274" i="1"/>
  <c r="N274" i="1"/>
  <c r="M274" i="1"/>
  <c r="L274" i="1"/>
  <c r="K274" i="1"/>
  <c r="J274" i="1"/>
  <c r="I274" i="1"/>
  <c r="H274" i="1"/>
  <c r="G274" i="1"/>
  <c r="F274" i="1"/>
  <c r="E274" i="1"/>
  <c r="D274" i="1"/>
  <c r="C274" i="1"/>
  <c r="U264" i="1"/>
  <c r="T264" i="1"/>
  <c r="S264" i="1"/>
  <c r="R264" i="1"/>
  <c r="Q264" i="1"/>
  <c r="P264" i="1"/>
  <c r="O264" i="1"/>
  <c r="N264" i="1"/>
  <c r="M264" i="1"/>
  <c r="L264" i="1"/>
  <c r="K264" i="1"/>
  <c r="J264" i="1"/>
  <c r="I264" i="1"/>
  <c r="H264" i="1"/>
  <c r="G264" i="1"/>
  <c r="F264" i="1"/>
  <c r="E264" i="1"/>
  <c r="D264" i="1"/>
  <c r="C264" i="1"/>
  <c r="U261" i="1"/>
  <c r="T261" i="1"/>
  <c r="S261" i="1"/>
  <c r="R261" i="1"/>
  <c r="Q261" i="1"/>
  <c r="P261" i="1"/>
  <c r="O261" i="1"/>
  <c r="N261" i="1"/>
  <c r="M261" i="1"/>
  <c r="L261" i="1"/>
  <c r="K261" i="1"/>
  <c r="J261" i="1"/>
  <c r="I261" i="1"/>
  <c r="H261" i="1"/>
  <c r="G261" i="1"/>
  <c r="F261" i="1"/>
  <c r="E261" i="1"/>
  <c r="D261" i="1"/>
  <c r="C261" i="1"/>
  <c r="U258" i="1"/>
  <c r="T258" i="1"/>
  <c r="S258" i="1"/>
  <c r="R258" i="1"/>
  <c r="Q258" i="1"/>
  <c r="P258" i="1"/>
  <c r="O258" i="1"/>
  <c r="N258" i="1"/>
  <c r="M258" i="1"/>
  <c r="L258" i="1"/>
  <c r="K258" i="1"/>
  <c r="J258" i="1"/>
  <c r="I258" i="1"/>
  <c r="H258" i="1"/>
  <c r="G258" i="1"/>
  <c r="F258" i="1"/>
  <c r="E258" i="1"/>
  <c r="D258" i="1"/>
  <c r="C258" i="1"/>
  <c r="U255" i="1"/>
  <c r="T255" i="1"/>
  <c r="S255" i="1"/>
  <c r="R255" i="1"/>
  <c r="Q255" i="1"/>
  <c r="P255" i="1"/>
  <c r="O255" i="1"/>
  <c r="N255" i="1"/>
  <c r="M255" i="1"/>
  <c r="L255" i="1"/>
  <c r="K255" i="1"/>
  <c r="J255" i="1"/>
  <c r="I255" i="1"/>
  <c r="H255" i="1"/>
  <c r="G255" i="1"/>
  <c r="F255" i="1"/>
  <c r="E255" i="1"/>
  <c r="D255" i="1"/>
  <c r="C255" i="1"/>
  <c r="U251" i="1"/>
  <c r="T251" i="1"/>
  <c r="S251" i="1"/>
  <c r="R251" i="1"/>
  <c r="Q251" i="1"/>
  <c r="P251" i="1"/>
  <c r="O251" i="1"/>
  <c r="N251" i="1"/>
  <c r="M251" i="1"/>
  <c r="L251" i="1"/>
  <c r="K251" i="1"/>
  <c r="J251" i="1"/>
  <c r="I251" i="1"/>
  <c r="H251" i="1"/>
  <c r="G251" i="1"/>
  <c r="F251" i="1"/>
  <c r="E251" i="1"/>
  <c r="D251" i="1"/>
  <c r="C251" i="1"/>
  <c r="U248" i="1"/>
  <c r="T248" i="1"/>
  <c r="S248" i="1"/>
  <c r="R248" i="1"/>
  <c r="Q248" i="1"/>
  <c r="O248" i="1"/>
  <c r="N248" i="1"/>
  <c r="M248" i="1"/>
  <c r="L248" i="1"/>
  <c r="K248" i="1"/>
  <c r="J248" i="1"/>
  <c r="I248" i="1"/>
  <c r="H248" i="1"/>
  <c r="G248" i="1"/>
  <c r="F248" i="1"/>
  <c r="E248" i="1"/>
  <c r="D248" i="1"/>
  <c r="C248" i="1"/>
  <c r="P245" i="1"/>
  <c r="P248" i="1" s="1"/>
  <c r="U243" i="1"/>
  <c r="T243" i="1"/>
  <c r="S243" i="1"/>
  <c r="R243" i="1"/>
  <c r="Q243" i="1"/>
  <c r="P243" i="1"/>
  <c r="O243" i="1"/>
  <c r="N243" i="1"/>
  <c r="M243" i="1"/>
  <c r="L243" i="1"/>
  <c r="K243" i="1"/>
  <c r="J243" i="1"/>
  <c r="I243" i="1"/>
  <c r="H243" i="1"/>
  <c r="G243" i="1"/>
  <c r="F243" i="1"/>
  <c r="E243" i="1"/>
  <c r="D243" i="1"/>
  <c r="C243" i="1"/>
  <c r="U238" i="1"/>
  <c r="T238" i="1"/>
  <c r="S238" i="1"/>
  <c r="R238" i="1"/>
  <c r="Q238" i="1"/>
  <c r="O238" i="1"/>
  <c r="N238" i="1"/>
  <c r="M238" i="1"/>
  <c r="L238" i="1"/>
  <c r="K238" i="1"/>
  <c r="J238" i="1"/>
  <c r="I238" i="1"/>
  <c r="H238" i="1"/>
  <c r="G238" i="1"/>
  <c r="F238" i="1"/>
  <c r="E238" i="1"/>
  <c r="D238" i="1"/>
  <c r="C238" i="1"/>
  <c r="P204" i="1"/>
  <c r="P200" i="1"/>
  <c r="P194" i="1"/>
  <c r="U188" i="1"/>
  <c r="T188" i="1"/>
  <c r="S188" i="1"/>
  <c r="R188" i="1"/>
  <c r="Q188" i="1"/>
  <c r="O188" i="1"/>
  <c r="N188" i="1"/>
  <c r="M188" i="1"/>
  <c r="L188" i="1"/>
  <c r="K188" i="1"/>
  <c r="J188" i="1"/>
  <c r="I188" i="1"/>
  <c r="H188" i="1"/>
  <c r="G188" i="1"/>
  <c r="F188" i="1"/>
  <c r="E188" i="1"/>
  <c r="D188" i="1"/>
  <c r="C188" i="1"/>
  <c r="P185" i="1"/>
  <c r="P184" i="1"/>
  <c r="U181" i="1"/>
  <c r="T181" i="1"/>
  <c r="S181" i="1"/>
  <c r="R181" i="1"/>
  <c r="Q181" i="1"/>
  <c r="P181" i="1"/>
  <c r="O181" i="1"/>
  <c r="N181" i="1"/>
  <c r="M181" i="1"/>
  <c r="L181" i="1"/>
  <c r="K181" i="1"/>
  <c r="J181" i="1"/>
  <c r="I181" i="1"/>
  <c r="H181" i="1"/>
  <c r="G181" i="1"/>
  <c r="F181" i="1"/>
  <c r="E181" i="1"/>
  <c r="D181" i="1"/>
  <c r="C181" i="1"/>
  <c r="U171" i="1"/>
  <c r="T171" i="1"/>
  <c r="S171" i="1"/>
  <c r="R171" i="1"/>
  <c r="Q171" i="1"/>
  <c r="P171" i="1"/>
  <c r="O171" i="1"/>
  <c r="N171" i="1"/>
  <c r="M171" i="1"/>
  <c r="L171" i="1"/>
  <c r="K171" i="1"/>
  <c r="J171" i="1"/>
  <c r="I171" i="1"/>
  <c r="H171" i="1"/>
  <c r="G171" i="1"/>
  <c r="F171" i="1"/>
  <c r="E171" i="1"/>
  <c r="D171" i="1"/>
  <c r="C171" i="1"/>
  <c r="U167" i="1"/>
  <c r="T167" i="1"/>
  <c r="S167" i="1"/>
  <c r="R167" i="1"/>
  <c r="Q167" i="1"/>
  <c r="O167" i="1"/>
  <c r="N167" i="1"/>
  <c r="M167" i="1"/>
  <c r="L167" i="1"/>
  <c r="K167" i="1"/>
  <c r="J167" i="1"/>
  <c r="I167" i="1"/>
  <c r="H167" i="1"/>
  <c r="G167" i="1"/>
  <c r="F167" i="1"/>
  <c r="E167" i="1"/>
  <c r="D167" i="1"/>
  <c r="C167" i="1"/>
  <c r="P165" i="1"/>
  <c r="P162" i="1"/>
  <c r="U159" i="1"/>
  <c r="T159" i="1"/>
  <c r="S159" i="1"/>
  <c r="R159" i="1"/>
  <c r="Q159" i="1"/>
  <c r="O159" i="1"/>
  <c r="N159" i="1"/>
  <c r="M159" i="1"/>
  <c r="L159" i="1"/>
  <c r="K159" i="1"/>
  <c r="J159" i="1"/>
  <c r="I159" i="1"/>
  <c r="H159" i="1"/>
  <c r="G159" i="1"/>
  <c r="F159" i="1"/>
  <c r="E159" i="1"/>
  <c r="D159" i="1"/>
  <c r="C159" i="1"/>
  <c r="P157" i="1"/>
  <c r="P159" i="1" s="1"/>
  <c r="U126" i="1"/>
  <c r="T126" i="1"/>
  <c r="S126" i="1"/>
  <c r="R126" i="1"/>
  <c r="Q126" i="1"/>
  <c r="P126" i="1"/>
  <c r="O126" i="1"/>
  <c r="N126" i="1"/>
  <c r="M126" i="1"/>
  <c r="L126" i="1"/>
  <c r="K126" i="1"/>
  <c r="J126" i="1"/>
  <c r="I126" i="1"/>
  <c r="H126" i="1"/>
  <c r="G126" i="1"/>
  <c r="F126" i="1"/>
  <c r="E126" i="1"/>
  <c r="D126" i="1"/>
  <c r="C126" i="1"/>
  <c r="U122" i="1"/>
  <c r="T122" i="1"/>
  <c r="S122" i="1"/>
  <c r="R122" i="1"/>
  <c r="Q122" i="1"/>
  <c r="P122" i="1"/>
  <c r="O122" i="1"/>
  <c r="N122" i="1"/>
  <c r="M122" i="1"/>
  <c r="L122" i="1"/>
  <c r="K122" i="1"/>
  <c r="J122" i="1"/>
  <c r="I122" i="1"/>
  <c r="H122" i="1"/>
  <c r="G122" i="1"/>
  <c r="F122" i="1"/>
  <c r="E122" i="1"/>
  <c r="D122" i="1"/>
  <c r="C122" i="1"/>
  <c r="U92" i="1"/>
  <c r="T92" i="1"/>
  <c r="S92" i="1"/>
  <c r="R92" i="1"/>
  <c r="Q92" i="1"/>
  <c r="P92" i="1"/>
  <c r="O92" i="1"/>
  <c r="N92" i="1"/>
  <c r="M92" i="1"/>
  <c r="L92" i="1"/>
  <c r="K92" i="1"/>
  <c r="J92" i="1"/>
  <c r="I92" i="1"/>
  <c r="H92" i="1"/>
  <c r="G92" i="1"/>
  <c r="F92" i="1"/>
  <c r="E92" i="1"/>
  <c r="D92" i="1"/>
  <c r="C92" i="1"/>
  <c r="S78" i="1"/>
  <c r="R78" i="1"/>
  <c r="Q78" i="1"/>
  <c r="P78" i="1"/>
  <c r="O78" i="1"/>
  <c r="N78" i="1"/>
  <c r="M78" i="1"/>
  <c r="L78" i="1"/>
  <c r="K78" i="1"/>
  <c r="J78" i="1"/>
  <c r="I78" i="1"/>
  <c r="H78" i="1"/>
  <c r="G78" i="1"/>
  <c r="F78" i="1"/>
  <c r="E78" i="1"/>
  <c r="D78" i="1"/>
  <c r="C78" i="1"/>
  <c r="U75" i="1"/>
  <c r="T75" i="1"/>
  <c r="S75" i="1"/>
  <c r="R75" i="1"/>
  <c r="Q75" i="1"/>
  <c r="O75" i="1"/>
  <c r="N75" i="1"/>
  <c r="M75" i="1"/>
  <c r="L75" i="1"/>
  <c r="K75" i="1"/>
  <c r="J75" i="1"/>
  <c r="I75" i="1"/>
  <c r="H75" i="1"/>
  <c r="G75" i="1"/>
  <c r="F75" i="1"/>
  <c r="E75" i="1"/>
  <c r="D75" i="1"/>
  <c r="C75" i="1"/>
  <c r="P68" i="1"/>
  <c r="P75" i="1" s="1"/>
  <c r="U29" i="1"/>
  <c r="T29" i="1"/>
  <c r="S29" i="1"/>
  <c r="R29" i="1"/>
  <c r="Q29" i="1"/>
  <c r="P29" i="1"/>
  <c r="O29" i="1"/>
  <c r="N29" i="1"/>
  <c r="M29" i="1"/>
  <c r="L29" i="1"/>
  <c r="K29" i="1"/>
  <c r="J29" i="1"/>
  <c r="I29" i="1"/>
  <c r="H29" i="1"/>
  <c r="G29" i="1"/>
  <c r="F29" i="1"/>
  <c r="E29" i="1"/>
  <c r="D29" i="1"/>
  <c r="C29" i="1"/>
  <c r="AL373" i="1" l="1"/>
  <c r="Y305" i="1"/>
  <c r="AA305" i="1" s="1"/>
  <c r="AC305" i="1" s="1"/>
  <c r="Y384" i="1"/>
  <c r="AA384" i="1" s="1"/>
  <c r="AC384" i="1" s="1"/>
  <c r="Y432" i="1"/>
  <c r="AA432" i="1" s="1"/>
  <c r="AC432" i="1" s="1"/>
  <c r="AA354" i="1"/>
  <c r="AC354" i="1"/>
  <c r="AA430" i="1"/>
  <c r="AC430" i="1"/>
  <c r="AA375" i="1"/>
  <c r="AC375" i="1"/>
  <c r="AJ75" i="1"/>
  <c r="AA466" i="1"/>
  <c r="AC466" i="1"/>
  <c r="AJ379" i="1"/>
  <c r="AL379" i="1"/>
  <c r="AL419" i="1" s="1"/>
  <c r="AH7" i="3"/>
  <c r="AH48" i="3" s="1"/>
  <c r="AH69" i="3" s="1"/>
  <c r="AK373" i="1"/>
  <c r="AJ300" i="1"/>
  <c r="AK456" i="1"/>
  <c r="AL300" i="1"/>
  <c r="AK159" i="1"/>
  <c r="AL159" i="1"/>
  <c r="AL527" i="1"/>
  <c r="AL547" i="1" s="1"/>
  <c r="AL75" i="1"/>
  <c r="AL306" i="1"/>
  <c r="AL330" i="1" s="1"/>
  <c r="AL7" i="2"/>
  <c r="AL44" i="2" s="1"/>
  <c r="AL111" i="2" s="1"/>
  <c r="AL339" i="1"/>
  <c r="AL352" i="1" s="1"/>
  <c r="AJ7" i="3"/>
  <c r="AJ48" i="3" s="1"/>
  <c r="AJ69" i="3" s="1"/>
  <c r="AK7" i="2"/>
  <c r="AK44" i="2" s="1"/>
  <c r="AK111" i="2" s="1"/>
  <c r="AK379" i="1"/>
  <c r="AK419" i="1" s="1"/>
  <c r="AK279" i="1"/>
  <c r="AK300" i="1" s="1"/>
  <c r="AK527" i="1"/>
  <c r="AK547" i="1" s="1"/>
  <c r="AK342" i="1"/>
  <c r="AK352" i="1" s="1"/>
  <c r="AK75" i="1"/>
  <c r="AK306" i="1"/>
  <c r="AK330" i="1" s="1"/>
  <c r="AJ378" i="1"/>
  <c r="AJ131" i="1"/>
  <c r="AJ159" i="1" s="1"/>
  <c r="AJ7" i="2"/>
  <c r="AJ44" i="2" s="1"/>
  <c r="AJ111" i="2" s="1"/>
  <c r="AJ527" i="1"/>
  <c r="AJ547" i="1" s="1"/>
  <c r="AJ432" i="1"/>
  <c r="AJ456" i="1" s="1"/>
  <c r="AJ340" i="1"/>
  <c r="AJ352" i="1" s="1"/>
  <c r="AJ306" i="1"/>
  <c r="AJ330" i="1" s="1"/>
  <c r="Y195" i="1"/>
  <c r="Y131" i="1"/>
  <c r="AA131" i="1" s="1"/>
  <c r="AC131" i="1" s="1"/>
  <c r="Y308" i="1"/>
  <c r="AA308" i="1" s="1"/>
  <c r="AC308" i="1" s="1"/>
  <c r="Y134" i="1"/>
  <c r="AA134" i="1" s="1"/>
  <c r="AC134" i="1" s="1"/>
  <c r="Y340" i="1"/>
  <c r="Y378" i="1"/>
  <c r="AA378" i="1" s="1"/>
  <c r="AC378" i="1" s="1"/>
  <c r="Y35" i="1"/>
  <c r="AA35" i="1" s="1"/>
  <c r="AC35" i="1" s="1"/>
  <c r="Y99" i="1"/>
  <c r="Y358" i="1"/>
  <c r="AA358" i="1" s="1"/>
  <c r="Z6" i="2"/>
  <c r="AB6" i="2" s="1"/>
  <c r="AD6" i="2" s="1"/>
  <c r="Z6" i="3"/>
  <c r="AB6" i="3" s="1"/>
  <c r="Z12" i="3"/>
  <c r="AB12" i="3" s="1"/>
  <c r="Y470" i="1"/>
  <c r="AA470" i="1" s="1"/>
  <c r="AC470" i="1" s="1"/>
  <c r="Y469" i="1"/>
  <c r="AA469" i="1" s="1"/>
  <c r="AC469" i="1" s="1"/>
  <c r="Y39" i="1"/>
  <c r="AA39" i="1" s="1"/>
  <c r="AC39" i="1" s="1"/>
  <c r="Y6" i="1"/>
  <c r="Z12" i="2"/>
  <c r="AB12" i="2" s="1"/>
  <c r="AD12" i="2" s="1"/>
  <c r="Y381" i="1"/>
  <c r="AA381" i="1" s="1"/>
  <c r="AC381" i="1" s="1"/>
  <c r="Y431" i="1"/>
  <c r="Y42" i="1"/>
  <c r="AA42" i="1" s="1"/>
  <c r="AC42" i="1" s="1"/>
  <c r="Y529" i="1"/>
  <c r="AA529" i="1" s="1"/>
  <c r="AC529" i="1" s="1"/>
  <c r="Y311" i="1"/>
  <c r="AA311" i="1" s="1"/>
  <c r="AC311" i="1" s="1"/>
  <c r="Z9" i="2"/>
  <c r="AB9" i="2" s="1"/>
  <c r="AD9" i="2" s="1"/>
  <c r="Y532" i="1"/>
  <c r="AA532" i="1" s="1"/>
  <c r="AC532" i="1" s="1"/>
  <c r="Y281" i="1"/>
  <c r="AA281" i="1" s="1"/>
  <c r="AC281" i="1" s="1"/>
  <c r="Y284" i="1"/>
  <c r="AA284" i="1" s="1"/>
  <c r="AC284" i="1" s="1"/>
  <c r="P238" i="1"/>
  <c r="P330" i="1"/>
  <c r="R69" i="3"/>
  <c r="P48" i="3"/>
  <c r="P69" i="3" s="1"/>
  <c r="K69" i="3"/>
  <c r="T69" i="3"/>
  <c r="I69" i="3"/>
  <c r="J69" i="3"/>
  <c r="H69" i="3"/>
  <c r="L69" i="3"/>
  <c r="U69" i="3"/>
  <c r="M69" i="3"/>
  <c r="F69" i="3"/>
  <c r="N69" i="3"/>
  <c r="G69" i="3"/>
  <c r="O69" i="3"/>
  <c r="S111" i="2"/>
  <c r="J111" i="2"/>
  <c r="K111" i="2"/>
  <c r="D111" i="2"/>
  <c r="E111" i="2"/>
  <c r="M111" i="2"/>
  <c r="C111" i="2"/>
  <c r="T111" i="2"/>
  <c r="L111" i="2"/>
  <c r="F111" i="2"/>
  <c r="N111" i="2"/>
  <c r="U111" i="2"/>
  <c r="G111" i="2"/>
  <c r="O111" i="2"/>
  <c r="H111" i="2"/>
  <c r="Q111" i="2"/>
  <c r="I111" i="2"/>
  <c r="R111" i="2"/>
  <c r="P188" i="1"/>
  <c r="C595" i="1"/>
  <c r="K595" i="1"/>
  <c r="S595" i="1"/>
  <c r="U595" i="1"/>
  <c r="J595" i="1"/>
  <c r="R595" i="1"/>
  <c r="D595" i="1"/>
  <c r="L595" i="1"/>
  <c r="T595" i="1"/>
  <c r="E595" i="1"/>
  <c r="M595" i="1"/>
  <c r="F595" i="1"/>
  <c r="G595" i="1"/>
  <c r="O595" i="1"/>
  <c r="N595" i="1"/>
  <c r="H595" i="1"/>
  <c r="P167" i="1"/>
  <c r="I595" i="1"/>
  <c r="Q595" i="1"/>
  <c r="S69" i="3"/>
  <c r="AL119" i="2" l="1"/>
  <c r="AL115" i="2"/>
  <c r="AI7" i="3"/>
  <c r="AI48" i="3" s="1"/>
  <c r="AI69" i="3" s="1"/>
  <c r="AI73" i="3" s="1"/>
  <c r="AK119" i="2"/>
  <c r="AK115" i="2"/>
  <c r="AJ119" i="2"/>
  <c r="AJ115" i="2"/>
  <c r="AJ419" i="1"/>
  <c r="AJ595" i="1" s="1"/>
  <c r="AJ599" i="1" s="1"/>
  <c r="AA373" i="1"/>
  <c r="AC358" i="1"/>
  <c r="AC373" i="1" s="1"/>
  <c r="AC499" i="1"/>
  <c r="AH77" i="3"/>
  <c r="AH73" i="3"/>
  <c r="AJ73" i="3"/>
  <c r="AJ77" i="3"/>
  <c r="Y379" i="1"/>
  <c r="AA379" i="1" s="1"/>
  <c r="AC379" i="1" s="1"/>
  <c r="AC419" i="1" s="1"/>
  <c r="Z7" i="3"/>
  <c r="AB7" i="3" s="1"/>
  <c r="AL595" i="1"/>
  <c r="AL599" i="1" s="1"/>
  <c r="AK595" i="1"/>
  <c r="AK599" i="1" s="1"/>
  <c r="Y29" i="1"/>
  <c r="AA6" i="1"/>
  <c r="Y352" i="1"/>
  <c r="AA340" i="1"/>
  <c r="Y456" i="1"/>
  <c r="AA431" i="1"/>
  <c r="Y238" i="1"/>
  <c r="AA195" i="1"/>
  <c r="AA499" i="1"/>
  <c r="Y373" i="1"/>
  <c r="Y122" i="1"/>
  <c r="AA99" i="1"/>
  <c r="Y499" i="1"/>
  <c r="Y527" i="1"/>
  <c r="Y306" i="1"/>
  <c r="Y132" i="1"/>
  <c r="Z7" i="2"/>
  <c r="Z9" i="3"/>
  <c r="Y36" i="1"/>
  <c r="Y278" i="1"/>
  <c r="AA278" i="1" s="1"/>
  <c r="AC278" i="1" s="1"/>
  <c r="Y279" i="1"/>
  <c r="AA279" i="1" s="1"/>
  <c r="AC279" i="1" s="1"/>
  <c r="P595" i="1"/>
  <c r="AI77" i="3" l="1"/>
  <c r="AC300" i="1"/>
  <c r="AA238" i="1"/>
  <c r="AC195" i="1"/>
  <c r="AC238" i="1" s="1"/>
  <c r="AA419" i="1"/>
  <c r="AA29" i="1"/>
  <c r="AC6" i="1"/>
  <c r="AC29" i="1" s="1"/>
  <c r="Y419" i="1"/>
  <c r="AA456" i="1"/>
  <c r="AC431" i="1"/>
  <c r="AC456" i="1" s="1"/>
  <c r="AA122" i="1"/>
  <c r="AC99" i="1"/>
  <c r="AC122" i="1" s="1"/>
  <c r="AA352" i="1"/>
  <c r="AC340" i="1"/>
  <c r="AC352" i="1" s="1"/>
  <c r="Z48" i="3"/>
  <c r="Z69" i="3" s="1"/>
  <c r="AB9" i="3"/>
  <c r="AB48" i="3" s="1"/>
  <c r="AB69" i="3" s="1"/>
  <c r="Z44" i="2"/>
  <c r="Z111" i="2" s="1"/>
  <c r="AB7" i="2"/>
  <c r="Y330" i="1"/>
  <c r="AA306" i="1"/>
  <c r="Y75" i="1"/>
  <c r="AA36" i="1"/>
  <c r="Y547" i="1"/>
  <c r="AA527" i="1"/>
  <c r="AA300" i="1"/>
  <c r="Y159" i="1"/>
  <c r="AA132" i="1"/>
  <c r="Y300" i="1"/>
  <c r="AA547" i="1" l="1"/>
  <c r="AC527" i="1"/>
  <c r="AC547" i="1" s="1"/>
  <c r="AA75" i="1"/>
  <c r="AC36" i="1"/>
  <c r="AC75" i="1" s="1"/>
  <c r="AA330" i="1"/>
  <c r="AC306" i="1"/>
  <c r="AC330" i="1" s="1"/>
  <c r="AA159" i="1"/>
  <c r="AC132" i="1"/>
  <c r="AC159" i="1" s="1"/>
  <c r="AB44" i="2"/>
  <c r="AB111" i="2" s="1"/>
  <c r="AD7" i="2"/>
  <c r="AD44" i="2" s="1"/>
  <c r="AD111" i="2" s="1"/>
  <c r="Y595" i="1"/>
  <c r="AA595" i="1" l="1"/>
  <c r="AC5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tc={398D10F5-D262-40B9-AC12-6CF2E45965AE}</author>
    <author>tc={D6EA24A9-325C-4603-9E5F-D8CF13E10E98}</author>
  </authors>
  <commentList>
    <comment ref="R14" authorId="0" shapeId="0" xr:uid="{398D10F5-D262-40B9-AC12-6CF2E45965AE}">
      <text>
        <r>
          <rPr>
            <sz val="11"/>
            <color indexed="8"/>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Includes prior year amount of $94,241.38
</t>
        </r>
      </text>
    </comment>
    <comment ref="U14" authorId="1" shapeId="0" xr:uid="{D6EA24A9-325C-4603-9E5F-D8CF13E10E98}">
      <text>
        <r>
          <rPr>
            <sz val="11"/>
            <color indexed="8"/>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Includes previous years of $99,283.93 from Westmoreland Rehab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tc={09243449-5811-4236-9723-672BFFC1A119}</author>
  </authors>
  <commentList>
    <comment ref="R295" authorId="0" shapeId="0" xr:uid="{09243449-5811-4236-9723-672BFFC1A119}">
      <text>
        <r>
          <rPr>
            <sz val="11"/>
            <color indexed="8"/>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Included $1K in repairs to pumps</t>
        </r>
      </text>
    </comment>
  </commentList>
</comments>
</file>

<file path=xl/sharedStrings.xml><?xml version="1.0" encoding="utf-8"?>
<sst xmlns="http://schemas.openxmlformats.org/spreadsheetml/2006/main" count="2647" uniqueCount="1838">
  <si>
    <t>Account Id</t>
  </si>
  <si>
    <t>Account Description</t>
  </si>
  <si>
    <t>2019 Budgeted</t>
  </si>
  <si>
    <t>2019 Actual</t>
  </si>
  <si>
    <t>2020 Budgeted</t>
  </si>
  <si>
    <t>2020 Actual</t>
  </si>
  <si>
    <t>2021 Adopted Budget</t>
  </si>
  <si>
    <t>2021 Amended Budget</t>
  </si>
  <si>
    <t>2021 Actual</t>
  </si>
  <si>
    <t>2022 Adopted Budget</t>
  </si>
  <si>
    <t>2022 Amended Budget</t>
  </si>
  <si>
    <t>2022 Actual</t>
  </si>
  <si>
    <t>2023 Adopted Budget</t>
  </si>
  <si>
    <t>2023 Amended Budget</t>
  </si>
  <si>
    <t>2023 Actual</t>
  </si>
  <si>
    <t>2024 Adopted Budget</t>
  </si>
  <si>
    <t xml:space="preserve">2024 Amended Budget </t>
  </si>
  <si>
    <t xml:space="preserve">2024 Actual  </t>
  </si>
  <si>
    <t>2025 Adopted Budget</t>
  </si>
  <si>
    <t xml:space="preserve">2025 Amended Budget </t>
  </si>
  <si>
    <t>2025 Actual</t>
  </si>
  <si>
    <t>2026 Adopted Budget</t>
  </si>
  <si>
    <t xml:space="preserve">2026 Amended Budget </t>
  </si>
  <si>
    <t>2026 Actual @ 12/31/2025</t>
  </si>
  <si>
    <t>Department Request for FY2027</t>
  </si>
  <si>
    <t>Basis used (Example: 5 year average)</t>
  </si>
  <si>
    <t>NOTES</t>
  </si>
  <si>
    <t>Purpose</t>
  </si>
  <si>
    <t>Frequency</t>
  </si>
  <si>
    <t xml:space="preserve">100-011010-0000        </t>
  </si>
  <si>
    <t xml:space="preserve">** TOWN COUNCIL **                      </t>
  </si>
  <si>
    <t xml:space="preserve">100-011010-1111        </t>
  </si>
  <si>
    <t xml:space="preserve">Salaries &amp; Wages - Elected Official     </t>
  </si>
  <si>
    <t xml:space="preserve">100-011010-1114        </t>
  </si>
  <si>
    <t xml:space="preserve">Salaries &amp; Wages - Employee             </t>
  </si>
  <si>
    <t xml:space="preserve">100-011010-2100        </t>
  </si>
  <si>
    <t xml:space="preserve">FICA                                    </t>
  </si>
  <si>
    <t xml:space="preserve">100-011010-2210        </t>
  </si>
  <si>
    <t xml:space="preserve">VRS                                     </t>
  </si>
  <si>
    <t xml:space="preserve">100-011010-2300        </t>
  </si>
  <si>
    <t xml:space="preserve">Hospital / Medical Plan                 </t>
  </si>
  <si>
    <t xml:space="preserve">100-011010-2400        </t>
  </si>
  <si>
    <t xml:space="preserve">Group Insurance - VRS                   </t>
  </si>
  <si>
    <t xml:space="preserve">100-011010-2600        </t>
  </si>
  <si>
    <t xml:space="preserve">Unemployment Insurance                  </t>
  </si>
  <si>
    <t xml:space="preserve">100-011010-2700        </t>
  </si>
  <si>
    <t xml:space="preserve">Worker's Compensation                   </t>
  </si>
  <si>
    <t xml:space="preserve">100-011010-2800        </t>
  </si>
  <si>
    <t xml:space="preserve">Disablity Insurance - VLDP              </t>
  </si>
  <si>
    <t xml:space="preserve">100-011010-2840        </t>
  </si>
  <si>
    <t xml:space="preserve">Awards &amp; Recognitions                   </t>
  </si>
  <si>
    <t xml:space="preserve">100-011010-3100        </t>
  </si>
  <si>
    <t xml:space="preserve">Contracts Professional Services         </t>
  </si>
  <si>
    <t xml:space="preserve">100-011010-3140        </t>
  </si>
  <si>
    <t xml:space="preserve">TC Requested Rezoning Fees              </t>
  </si>
  <si>
    <t xml:space="preserve">100-011010-3320        </t>
  </si>
  <si>
    <t xml:space="preserve">Maintenance Service Contracts           </t>
  </si>
  <si>
    <t xml:space="preserve">100-011010-3500        </t>
  </si>
  <si>
    <t xml:space="preserve">Printing            </t>
  </si>
  <si>
    <t xml:space="preserve">100-011010-3600        </t>
  </si>
  <si>
    <t xml:space="preserve">Advertising                             </t>
  </si>
  <si>
    <t>5 year average is 5,756.78</t>
  </si>
  <si>
    <t xml:space="preserve">The last three fiscal years have exceeded the 5 year average. FY25 advertising exceeded the adopted budget by 2,060.28. </t>
  </si>
  <si>
    <t xml:space="preserve">Based on projections and paid invoices for advertising for 
half of FY26 there is an expectation we will exceed the adopted budget. </t>
  </si>
  <si>
    <t xml:space="preserve">100-011010-5210        </t>
  </si>
  <si>
    <t xml:space="preserve">Postal Services                         </t>
  </si>
  <si>
    <t xml:space="preserve">100-011010-5230        </t>
  </si>
  <si>
    <t xml:space="preserve">Telecommunications                      </t>
  </si>
  <si>
    <t xml:space="preserve">100-011010-5510        </t>
  </si>
  <si>
    <t>Mileage Reimbursement</t>
  </si>
  <si>
    <t xml:space="preserve">100-011010-5530        </t>
  </si>
  <si>
    <t>Subsistence &amp; Lodging</t>
  </si>
  <si>
    <t xml:space="preserve">100-011010-5540        </t>
  </si>
  <si>
    <t>Professional Education</t>
  </si>
  <si>
    <t xml:space="preserve">100-011010-5810        </t>
  </si>
  <si>
    <t xml:space="preserve">Dues &amp; Association Memberships          </t>
  </si>
  <si>
    <t>AMAZON $34.90</t>
  </si>
  <si>
    <t xml:space="preserve">100-011010-5836        </t>
  </si>
  <si>
    <t xml:space="preserve">Contingency                             </t>
  </si>
  <si>
    <t xml:space="preserve">100-011010-6001        </t>
  </si>
  <si>
    <t xml:space="preserve">Office Supplies                         </t>
  </si>
  <si>
    <t xml:space="preserve">100-011010-6003        </t>
  </si>
  <si>
    <t xml:space="preserve">Printing &amp; Ink                          </t>
  </si>
  <si>
    <t xml:space="preserve">100-011010-6012        </t>
  </si>
  <si>
    <t xml:space="preserve">Books and Subscriptions                 </t>
  </si>
  <si>
    <t xml:space="preserve">100-011010-8202        </t>
  </si>
  <si>
    <t xml:space="preserve">Additions Furniture &amp; Fixtures          </t>
  </si>
  <si>
    <t/>
  </si>
  <si>
    <t>011010 ** TOWN COUNCIL **</t>
  </si>
  <si>
    <t xml:space="preserve">100-012100-0000        </t>
  </si>
  <si>
    <t xml:space="preserve">** TOWN MANAGER **                      </t>
  </si>
  <si>
    <t xml:space="preserve">100-012100-1114        </t>
  </si>
  <si>
    <t xml:space="preserve">Salaries &amp; Wages                        </t>
  </si>
  <si>
    <t xml:space="preserve">100-012100-1214        </t>
  </si>
  <si>
    <t xml:space="preserve">Salaries &amp; Wages Overtime               </t>
  </si>
  <si>
    <t xml:space="preserve">100-012100-1314        </t>
  </si>
  <si>
    <t xml:space="preserve">Salaries &amp; Wages  - Part Time                      </t>
  </si>
  <si>
    <t xml:space="preserve">100-012100-1514        </t>
  </si>
  <si>
    <t xml:space="preserve">Merit Increase/Bonus                    </t>
  </si>
  <si>
    <t xml:space="preserve">100-012100-2100        </t>
  </si>
  <si>
    <t xml:space="preserve">100-012100-2210        </t>
  </si>
  <si>
    <t xml:space="preserve">100-012100-2215        </t>
  </si>
  <si>
    <t xml:space="preserve">Prior year VRS Obligation               </t>
  </si>
  <si>
    <t xml:space="preserve">100-012100-2300        </t>
  </si>
  <si>
    <t xml:space="preserve">100-012100-2400        </t>
  </si>
  <si>
    <t xml:space="preserve">100-012100-2600        </t>
  </si>
  <si>
    <t xml:space="preserve">100-012100-2700        </t>
  </si>
  <si>
    <t xml:space="preserve">100-012100-2800        </t>
  </si>
  <si>
    <t xml:space="preserve">100-012100-2830        </t>
  </si>
  <si>
    <t xml:space="preserve">Years Of Service Award                  </t>
  </si>
  <si>
    <t xml:space="preserve">100-012100-2840        </t>
  </si>
  <si>
    <t xml:space="preserve">Town Employee Appreciation              </t>
  </si>
  <si>
    <t>Annual Employee Awards, and other appreciation activities.</t>
  </si>
  <si>
    <t xml:space="preserve">100-012100-3100        </t>
  </si>
  <si>
    <t xml:space="preserve">Contracts For Professional Services     </t>
  </si>
  <si>
    <t>5-year average rounded - not including 2024 outlier</t>
  </si>
  <si>
    <t>Davenport (what about council retreat facilitator?)</t>
  </si>
  <si>
    <t xml:space="preserve">100-012100-3200        </t>
  </si>
  <si>
    <t xml:space="preserve">Town Hall Office Cleaning               </t>
  </si>
  <si>
    <t xml:space="preserve">Professional Cleaning - floors, common areas </t>
  </si>
  <si>
    <t>100-012100-3310</t>
  </si>
  <si>
    <t xml:space="preserve">Repairs &amp; Maintenance-TOWN HALL         </t>
  </si>
  <si>
    <t xml:space="preserve">100-012100-3141        </t>
  </si>
  <si>
    <t xml:space="preserve">Wayfinding Signage Project              </t>
  </si>
  <si>
    <t xml:space="preserve">100-012100-3320        </t>
  </si>
  <si>
    <t xml:space="preserve">100-012100-3330        </t>
  </si>
  <si>
    <t xml:space="preserve">Background Checks                       </t>
  </si>
  <si>
    <t xml:space="preserve">100-012100-3340        </t>
  </si>
  <si>
    <t xml:space="preserve">Town Hall Security                      </t>
  </si>
  <si>
    <t xml:space="preserve">100-012100-3350        </t>
  </si>
  <si>
    <t xml:space="preserve">Salary Survey                           </t>
  </si>
  <si>
    <t xml:space="preserve">100-012100-3500        </t>
  </si>
  <si>
    <t xml:space="preserve">Printing                    </t>
  </si>
  <si>
    <t xml:space="preserve">100-012100-3600        </t>
  </si>
  <si>
    <t xml:space="preserve">100-012100-3602        </t>
  </si>
  <si>
    <t xml:space="preserve">Tourism Related                         </t>
  </si>
  <si>
    <t xml:space="preserve">100-012100-3603        </t>
  </si>
  <si>
    <t xml:space="preserve">Community Media &amp; Access Channel        </t>
  </si>
  <si>
    <t xml:space="preserve">100-012100-5130        </t>
  </si>
  <si>
    <t xml:space="preserve">Water &amp; Sewer Fees - Town Property      </t>
  </si>
  <si>
    <t xml:space="preserve">100-012100-5210        </t>
  </si>
  <si>
    <t xml:space="preserve">100-012100-5230        </t>
  </si>
  <si>
    <t xml:space="preserve">100-012100-5510        </t>
  </si>
  <si>
    <t>VML/MLGMA, Legislative Session, Lacality meetings</t>
  </si>
  <si>
    <t xml:space="preserve">100-012100-5520        </t>
  </si>
  <si>
    <t xml:space="preserve">Travel (Fares)                          </t>
  </si>
  <si>
    <t>ICMA Conference</t>
  </si>
  <si>
    <t xml:space="preserve">100-012100-5530        </t>
  </si>
  <si>
    <t>ICMA Conference, VML Summer &amp; Winter Conferences</t>
  </si>
  <si>
    <t xml:space="preserve">100-012100-5540        </t>
  </si>
  <si>
    <t>VA Govt Institute Class</t>
  </si>
  <si>
    <t xml:space="preserve">100-012100-5550        </t>
  </si>
  <si>
    <t xml:space="preserve">Grant Writing Class Expenses            </t>
  </si>
  <si>
    <t xml:space="preserve">100-012100-5600        </t>
  </si>
  <si>
    <t xml:space="preserve">Marketing Merchandise                   </t>
  </si>
  <si>
    <t xml:space="preserve">Swag, PR/education </t>
  </si>
  <si>
    <t xml:space="preserve">100-012100-5601        </t>
  </si>
  <si>
    <t xml:space="preserve">Donations                               </t>
  </si>
  <si>
    <t xml:space="preserve">100-012100-5810        </t>
  </si>
  <si>
    <t xml:space="preserve">100-012100-5836        </t>
  </si>
  <si>
    <t xml:space="preserve">FY XX Contingency                       </t>
  </si>
  <si>
    <t xml:space="preserve">100-012100-5838        </t>
  </si>
  <si>
    <t xml:space="preserve">Contingency Carry Forward FY19          </t>
  </si>
  <si>
    <t xml:space="preserve">100-012100-5850        </t>
  </si>
  <si>
    <t xml:space="preserve">IRS-Affordable Care Act - PCORI Fee     </t>
  </si>
  <si>
    <t xml:space="preserve">100-012100-6001        </t>
  </si>
  <si>
    <t xml:space="preserve">100-012100-6012        </t>
  </si>
  <si>
    <t xml:space="preserve">Books &amp; Subscriptions                   </t>
  </si>
  <si>
    <t xml:space="preserve">100-012100-8105        </t>
  </si>
  <si>
    <t xml:space="preserve">Vehicle Purchase                        </t>
  </si>
  <si>
    <t xml:space="preserve">100-012100-8202        </t>
  </si>
  <si>
    <t>012100 ** TOWN MANAGER **</t>
  </si>
  <si>
    <t xml:space="preserve">100-012120-0000        </t>
  </si>
  <si>
    <t xml:space="preserve">**PERSONNEL ADDITIONS/REORGANIZATION**  </t>
  </si>
  <si>
    <t xml:space="preserve">100-012120-1414        </t>
  </si>
  <si>
    <t xml:space="preserve">Funding for New Positions               </t>
  </si>
  <si>
    <t>012120 **PERSONNEL ADDITIONS/REORGANIZATION**</t>
  </si>
  <si>
    <t xml:space="preserve">100-012210-0000        </t>
  </si>
  <si>
    <t xml:space="preserve">** LEGAL SERVICES **                    </t>
  </si>
  <si>
    <t xml:space="preserve">100-012210-1114        </t>
  </si>
  <si>
    <t xml:space="preserve">100-012210-2100        </t>
  </si>
  <si>
    <t xml:space="preserve">100-012210-2210        </t>
  </si>
  <si>
    <t xml:space="preserve">100-012210-2300        </t>
  </si>
  <si>
    <t xml:space="preserve">100-012210-2400        </t>
  </si>
  <si>
    <t xml:space="preserve">100-012210-2600        </t>
  </si>
  <si>
    <t xml:space="preserve">100-012210-2700        </t>
  </si>
  <si>
    <t xml:space="preserve">100-012210-3100        </t>
  </si>
  <si>
    <t>Current year actual</t>
  </si>
  <si>
    <t xml:space="preserve">100-012210-3101        </t>
  </si>
  <si>
    <t xml:space="preserve">Contract With Town Attorney             </t>
  </si>
  <si>
    <t>Per contract</t>
  </si>
  <si>
    <t xml:space="preserve">100-012210-5001        </t>
  </si>
  <si>
    <t>Claims &amp; Settlements</t>
  </si>
  <si>
    <t xml:space="preserve">100-012210-5810        </t>
  </si>
  <si>
    <t>012210 ** LEGAL SERVICES **</t>
  </si>
  <si>
    <t xml:space="preserve">100-012220-0000        </t>
  </si>
  <si>
    <t xml:space="preserve">** HR MANAGER **                        </t>
  </si>
  <si>
    <t xml:space="preserve">100-012220-1114        </t>
  </si>
  <si>
    <t xml:space="preserve">100-012220-1414        </t>
  </si>
  <si>
    <t>Internship Wages  - Summer</t>
  </si>
  <si>
    <t>Summer internship great for community engagement.  Helps promote interest for  junior, senior and post grad students working in public service (3% increase) of $6200.00</t>
  </si>
  <si>
    <t>Community Engagement</t>
  </si>
  <si>
    <t>Every summer</t>
  </si>
  <si>
    <t xml:space="preserve">100-012220-1514        </t>
  </si>
  <si>
    <t xml:space="preserve">Annual Employee Bonus                   </t>
  </si>
  <si>
    <t>100-012220-1600</t>
  </si>
  <si>
    <t>Recruitment &amp; Retention Expenses</t>
  </si>
  <si>
    <t>Hiring Bonus-$1Kx2 (management level), Holiday Soiree-$5254.54 (3% increase), relocation packages-$7K</t>
  </si>
  <si>
    <t>Attract Professionals, increase morale, team building</t>
  </si>
  <si>
    <t>Ongoing</t>
  </si>
  <si>
    <t xml:space="preserve">100-012220-2100        </t>
  </si>
  <si>
    <t xml:space="preserve">100-012220-2210        </t>
  </si>
  <si>
    <t xml:space="preserve">100-012220-2300        </t>
  </si>
  <si>
    <t xml:space="preserve">100-012220-2400        </t>
  </si>
  <si>
    <t xml:space="preserve">100-012220-2600        </t>
  </si>
  <si>
    <t xml:space="preserve">100-012220-2700        </t>
  </si>
  <si>
    <t xml:space="preserve">100-012220-2800        </t>
  </si>
  <si>
    <t xml:space="preserve">Disability Insurance - VLDP             </t>
  </si>
  <si>
    <t xml:space="preserve">100-012220-2830        </t>
  </si>
  <si>
    <t xml:space="preserve">Years of Service Award                  </t>
  </si>
  <si>
    <t>Edmunds longevity report</t>
  </si>
  <si>
    <t xml:space="preserve">5 yr award-7 @#100=$700, 10 yr award-1@$750, 15 yr award-1@$1000.  Total:  $2450.00 </t>
  </si>
  <si>
    <t>Recognition of staff</t>
  </si>
  <si>
    <t>Yearly</t>
  </si>
  <si>
    <t xml:space="preserve">100-012220-2840        </t>
  </si>
  <si>
    <t>Employee Engagement</t>
  </si>
  <si>
    <t xml:space="preserve">Start up fee:  $700 with $1800 yearly subscription.  Bucket List Rewards:  Easy to use platform, support for nomination based awards like Employee of the Year, Automated service milestones and birthdays with personalized rewards, Rewards catalog that fits your team, future potential for community recognition and integrations with MS Teams.  </t>
  </si>
  <si>
    <t>Team building/recognition</t>
  </si>
  <si>
    <t xml:space="preserve">100-012220-3100        </t>
  </si>
  <si>
    <t>NEOGOV platform will provide accurate KPI's (Key Performance Indicators), onboarding and Recruiting metrics</t>
  </si>
  <si>
    <t xml:space="preserve">100-012220-3101        </t>
  </si>
  <si>
    <t>Administration of High Deductible Health Plan</t>
  </si>
  <si>
    <t>38 employees @$3400 x 40%</t>
  </si>
  <si>
    <t xml:space="preserve">100-012220-3330        </t>
  </si>
  <si>
    <t>Administrative cost-$176.49 per search for leadership positions-@4x176.49=$705.96, staff positions@6x89.99=539.94-3% increase (forecasting)</t>
  </si>
  <si>
    <t xml:space="preserve">Procedure and Policy </t>
  </si>
  <si>
    <t xml:space="preserve">100-012220-3340        </t>
  </si>
  <si>
    <t xml:space="preserve">Drug Testing                            </t>
  </si>
  <si>
    <t>5 panel test=$17.80 x 3% increase=$18.33 x20 (7CDL-PW/13-(PD)=$366.66</t>
  </si>
  <si>
    <t>Porcedure and Policy</t>
  </si>
  <si>
    <t xml:space="preserve">100-012220-3350        </t>
  </si>
  <si>
    <t xml:space="preserve">100-012220-3600        </t>
  </si>
  <si>
    <t>linked to Insight Platform w/NEOGOV/includes Facebook, Indeed, LinkedIn, Town website</t>
  </si>
  <si>
    <t xml:space="preserve">100-012220-5210        </t>
  </si>
  <si>
    <t>All budgeted in General Services</t>
  </si>
  <si>
    <t xml:space="preserve">100-012220-5230        </t>
  </si>
  <si>
    <t xml:space="preserve">100-012220-5510        </t>
  </si>
  <si>
    <t>Travel to Yearly VRSA workshops, Yearly PSHRA Convention @ $.72 per mile</t>
  </si>
  <si>
    <t>Educational workshops</t>
  </si>
  <si>
    <t xml:space="preserve">100-012220-5530        </t>
  </si>
  <si>
    <t>Yearly SHRM 27 Expo-Air/Food/Accommodations-reviewed US General Services Admin website -increase 3% increase</t>
  </si>
  <si>
    <t>Educational Workshops</t>
  </si>
  <si>
    <t xml:space="preserve">100-012220-5540        </t>
  </si>
  <si>
    <t>SHRM27-$2672.85:  Hands on workshops, HR seminars, professional growth -3% increase</t>
  </si>
  <si>
    <t>Educational workshop</t>
  </si>
  <si>
    <t xml:space="preserve">100-012220-5810        </t>
  </si>
  <si>
    <t>SHRM-$299, HRCI-$495, PSHRA-$175-Annual Memberships (3% increase), AMAZON $34.90</t>
  </si>
  <si>
    <t>Memberships</t>
  </si>
  <si>
    <t xml:space="preserve">100-012220-5850        </t>
  </si>
  <si>
    <t>yearly PCORI fees-patient centered outcomes research institute) 2024=$3 per mbr/2026 with 5% increase=$3.15 per mbr</t>
  </si>
  <si>
    <t>Fee per IRS</t>
  </si>
  <si>
    <t xml:space="preserve">100-012220-6001        </t>
  </si>
  <si>
    <t>Workspace Furnishing</t>
  </si>
  <si>
    <t>called Lowes/Home Depot</t>
  </si>
  <si>
    <t>Better work environment</t>
  </si>
  <si>
    <t>1x</t>
  </si>
  <si>
    <t xml:space="preserve">100-012220-8202        </t>
  </si>
  <si>
    <t>provide better alignment when sitting</t>
  </si>
  <si>
    <t>012220 ** HR MANAGER **</t>
  </si>
  <si>
    <t xml:space="preserve">100-012240-0000        </t>
  </si>
  <si>
    <t xml:space="preserve">** AUDITING SERVICES **                 </t>
  </si>
  <si>
    <t xml:space="preserve">100-012240-3120        </t>
  </si>
  <si>
    <t xml:space="preserve">Accounting and Auditing Services        </t>
  </si>
  <si>
    <t>per contract</t>
  </si>
  <si>
    <t xml:space="preserve">100-012240-3121        </t>
  </si>
  <si>
    <t xml:space="preserve">Town &amp; School VRS Examinations          </t>
  </si>
  <si>
    <t>012240 ** AUDITING SERVICES **</t>
  </si>
  <si>
    <t xml:space="preserve">100-012410-0000        </t>
  </si>
  <si>
    <t xml:space="preserve">** DIRECTOR OF FINANCE **           </t>
  </si>
  <si>
    <t xml:space="preserve">100-012410-1114        </t>
  </si>
  <si>
    <t xml:space="preserve">100-012410-1214        </t>
  </si>
  <si>
    <t xml:space="preserve">100-012410-1314        </t>
  </si>
  <si>
    <t xml:space="preserve">Salaries &amp; Wages Part-time         </t>
  </si>
  <si>
    <t xml:space="preserve">100-012410-2100        </t>
  </si>
  <si>
    <t xml:space="preserve">100-012410-2210        </t>
  </si>
  <si>
    <t xml:space="preserve">100-012410-2300        </t>
  </si>
  <si>
    <t xml:space="preserve">100-012410-2400        </t>
  </si>
  <si>
    <t xml:space="preserve">100-012410-2600        </t>
  </si>
  <si>
    <t xml:space="preserve">100-012410-2700        </t>
  </si>
  <si>
    <t xml:space="preserve">100-012410-2800        </t>
  </si>
  <si>
    <t xml:space="preserve">100-012410-3100        </t>
  </si>
  <si>
    <t>No longer used</t>
  </si>
  <si>
    <t xml:space="preserve">100-012410-3101        </t>
  </si>
  <si>
    <t xml:space="preserve">Customer Access - Maint Svcs.           </t>
  </si>
  <si>
    <t xml:space="preserve">100-012410-3200        </t>
  </si>
  <si>
    <t>Chesapeake Bay Region Cigarette Tax Fees</t>
  </si>
  <si>
    <t>Historical expenses</t>
  </si>
  <si>
    <t>fees are approximately $335/mo.</t>
  </si>
  <si>
    <t>Fees assessed by Cigarette Tax Board, deducted from revenue remitted to the Town each month</t>
  </si>
  <si>
    <t>Monthly</t>
  </si>
  <si>
    <t xml:space="preserve">100-012410-3320        </t>
  </si>
  <si>
    <t xml:space="preserve">100-012410-3500        </t>
  </si>
  <si>
    <t xml:space="preserve">Printing &amp; Outsourcing                      </t>
  </si>
  <si>
    <t>5 years avg + 3% increase based on discussions with MSV</t>
  </si>
  <si>
    <t>Estimated based on last 5 years + 3% increase based on discussions with MSV, Rydin for golf cart decals (1500) , purchase check stock (600)</t>
  </si>
  <si>
    <t>Outsource all Real Estate, Personal Property and Utility Bills for printing and mailing</t>
  </si>
  <si>
    <t>Real Estate - semi-annually, Personal Property - annually, Utility billing and cut-off notices - Quarterly</t>
  </si>
  <si>
    <t xml:space="preserve">100-012410-3501        </t>
  </si>
  <si>
    <t xml:space="preserve">Cigarette Tax Stamps                    </t>
  </si>
  <si>
    <t xml:space="preserve">100-012410-3600        </t>
  </si>
  <si>
    <t>Last 2 years expenses</t>
  </si>
  <si>
    <t>Publication for Tax bill mailing</t>
  </si>
  <si>
    <t xml:space="preserve">Legal requirements for Tax Bills </t>
  </si>
  <si>
    <t>Taxes - semi-annually, Budget - yearly</t>
  </si>
  <si>
    <t xml:space="preserve">100-012410-5210        </t>
  </si>
  <si>
    <t>Budgeted in General Services</t>
  </si>
  <si>
    <t xml:space="preserve">100-012410-5230        </t>
  </si>
  <si>
    <t xml:space="preserve">100-012410-5510        </t>
  </si>
  <si>
    <t xml:space="preserve">LEVEL FUNDING </t>
  </si>
  <si>
    <t>TAV class attendance and conference</t>
  </si>
  <si>
    <t xml:space="preserve">100-012410-5530        </t>
  </si>
  <si>
    <t>Reimbursement for TAV Conference and other possible training</t>
  </si>
  <si>
    <t xml:space="preserve">100-012410-5540        </t>
  </si>
  <si>
    <t>2 VGFOA classes ($245 ea) - Lisa, TAV conference - Adam ($350), TAV classes, Laura &amp; Adam ($185 x4) VA Procurement class ($275) - Nesha, $250 for additional GFOA classes - Lisa, TAV Accounting, Adam $185 x 2)</t>
  </si>
  <si>
    <t xml:space="preserve">100-012410-5810        </t>
  </si>
  <si>
    <t>prior yr costs +2%</t>
  </si>
  <si>
    <t>AMAZON $49.90, GFOA $250.00, VGFOA $50.00, TAV $250.00</t>
  </si>
  <si>
    <t>Membership dues</t>
  </si>
  <si>
    <t>Annually</t>
  </si>
  <si>
    <t xml:space="preserve">100-012410-5830        </t>
  </si>
  <si>
    <t xml:space="preserve">Overage/Shortages on Register           </t>
  </si>
  <si>
    <t>Not budgeted</t>
  </si>
  <si>
    <t xml:space="preserve">100-012410-5840        </t>
  </si>
  <si>
    <t xml:space="preserve">IRS Penalties &amp; Interest                </t>
  </si>
  <si>
    <t xml:space="preserve">100-012410-5895        </t>
  </si>
  <si>
    <t xml:space="preserve">Service Fees / Banking Expenses             </t>
  </si>
  <si>
    <t xml:space="preserve">100-012410-6001        </t>
  </si>
  <si>
    <t xml:space="preserve">Deposit Slips                         </t>
  </si>
  <si>
    <t xml:space="preserve">100-012410-6012        </t>
  </si>
  <si>
    <t>Budget Award Application $380, GFOA books</t>
  </si>
  <si>
    <t xml:space="preserve">100-012410-6019        </t>
  </si>
  <si>
    <t xml:space="preserve">Computer Supplies                       </t>
  </si>
  <si>
    <t>Budgeted in IT</t>
  </si>
  <si>
    <t xml:space="preserve">100-012410-8202        </t>
  </si>
  <si>
    <t>Replace aging furniture</t>
  </si>
  <si>
    <t xml:space="preserve">100-012410-8209        </t>
  </si>
  <si>
    <t xml:space="preserve">Pitney Bowes Billing Machine Lease      </t>
  </si>
  <si>
    <t>012410** DIRECTOR OF FINANCE **</t>
  </si>
  <si>
    <t xml:space="preserve">100-012510-0000        </t>
  </si>
  <si>
    <t xml:space="preserve">** INFORMATION TECHNOLOGY &amp; SOFTWARE ** </t>
  </si>
  <si>
    <t xml:space="preserve">100-012510-3100        </t>
  </si>
  <si>
    <t>BASED ON CURRENT 6 MONTH EXPENSES</t>
  </si>
  <si>
    <t xml:space="preserve">100-012510-3320        </t>
  </si>
  <si>
    <t xml:space="preserve">100-012510-5231        </t>
  </si>
  <si>
    <t xml:space="preserve">Internet/Broadband Services             </t>
  </si>
  <si>
    <t>Increase during FY 26</t>
  </si>
  <si>
    <t>Town  Hall, Town Center, and PD  ($265, $344, &amp; $454 monthly)</t>
  </si>
  <si>
    <t>Internet service</t>
  </si>
  <si>
    <t xml:space="preserve">100-012510-6017        </t>
  </si>
  <si>
    <t xml:space="preserve">Computer Software Supplies              </t>
  </si>
  <si>
    <t xml:space="preserve"> $750 for Scribe, a SOP generator - 5 users</t>
  </si>
  <si>
    <t>Create SOPs</t>
  </si>
  <si>
    <t xml:space="preserve">100-012510-8207        </t>
  </si>
  <si>
    <t xml:space="preserve">Computer Equipment                      </t>
  </si>
  <si>
    <t>CYCLE REPLACEMENT FOR COMPUTER EQUIPMENT EQUIPMENT</t>
  </si>
  <si>
    <t xml:space="preserve">100-012510-8208        </t>
  </si>
  <si>
    <t xml:space="preserve">Police Department Server                </t>
  </si>
  <si>
    <t>Not used</t>
  </si>
  <si>
    <t>012510 ** INFORMATION TECHNOLOGY &amp; SOFTWARE **</t>
  </si>
  <si>
    <t xml:space="preserve">100-012520-0000        </t>
  </si>
  <si>
    <t xml:space="preserve">** FLEET VEHICLES - TOWN HALL **        </t>
  </si>
  <si>
    <t xml:space="preserve">100-012520-6008        </t>
  </si>
  <si>
    <t xml:space="preserve">Vehicle &amp; Equipment Fuel                </t>
  </si>
  <si>
    <t xml:space="preserve">100-012520-6009        </t>
  </si>
  <si>
    <t xml:space="preserve">Vehicle Repairs &amp; Maintenance           </t>
  </si>
  <si>
    <t>MAINTENANCE FOR VENZA, WHITE TRUCK, AND GOLF CART</t>
  </si>
  <si>
    <t>012520 ** FLEET VEHICLES - TOWN HALL **</t>
  </si>
  <si>
    <t xml:space="preserve">100-012530-0000        </t>
  </si>
  <si>
    <t xml:space="preserve">** GENERAL SERVICES **                  </t>
  </si>
  <si>
    <t xml:space="preserve">100-012530-3320        </t>
  </si>
  <si>
    <t>AVERAGE BASED OVER 6 MONTHS</t>
  </si>
  <si>
    <t>Primo Water ($3,720), Ricoh (3 printers) ($9,600)</t>
  </si>
  <si>
    <t xml:space="preserve">100-012530-3340        </t>
  </si>
  <si>
    <t>8% yearly increase</t>
  </si>
  <si>
    <t>Johnson Control (Paid quarterly)</t>
  </si>
  <si>
    <t xml:space="preserve">100-012530-3603        </t>
  </si>
  <si>
    <t>Level Funding</t>
  </si>
  <si>
    <t xml:space="preserve">Onsolve (Code-Red) </t>
  </si>
  <si>
    <t xml:space="preserve">100-012530-5130        </t>
  </si>
  <si>
    <t xml:space="preserve">Increase to Utility Billings </t>
  </si>
  <si>
    <t xml:space="preserve">100-012530-5210        </t>
  </si>
  <si>
    <t>QUADIENT FINANCE ($1800), QUADIENT LEASING ($1100), MSV ($19,000), PO BOX ($130)</t>
  </si>
  <si>
    <t xml:space="preserve">100-012530-5230        </t>
  </si>
  <si>
    <t>BREEZELINE (HV PHONES includes all departments except WATER &amp; SEWER) ($12000), VITA ($116), VERIZON WIRELESS ($11,000)</t>
  </si>
  <si>
    <t xml:space="preserve">100-012530-6001        </t>
  </si>
  <si>
    <t>AMAZON, QUILL</t>
  </si>
  <si>
    <t>100-012530-6003</t>
  </si>
  <si>
    <t xml:space="preserve">Printer Ink </t>
  </si>
  <si>
    <t>LEVEL FUNDING</t>
  </si>
  <si>
    <t>QUILL</t>
  </si>
  <si>
    <t>012530 ** GENERAL SERVICES **</t>
  </si>
  <si>
    <t xml:space="preserve">100-012550-0000        </t>
  </si>
  <si>
    <t xml:space="preserve">** RISK MANAGEMENT **                   </t>
  </si>
  <si>
    <t xml:space="preserve">100-012550-5308        </t>
  </si>
  <si>
    <t xml:space="preserve">General Liability Insurance             </t>
  </si>
  <si>
    <t>FY26 actual +5%</t>
  </si>
  <si>
    <t xml:space="preserve">100-012550-5309        </t>
  </si>
  <si>
    <t xml:space="preserve">Annual VML Membership                   </t>
  </si>
  <si>
    <t xml:space="preserve">100-012550-5310        </t>
  </si>
  <si>
    <t xml:space="preserve">LODA Insurance                          </t>
  </si>
  <si>
    <t>3 year average</t>
  </si>
  <si>
    <t xml:space="preserve">100-012550-5311        </t>
  </si>
  <si>
    <t xml:space="preserve">Cyber liability coverage                </t>
  </si>
  <si>
    <t xml:space="preserve">100-012550-6000        </t>
  </si>
  <si>
    <t>VRSA Risk Management Grant Expenditures</t>
  </si>
  <si>
    <t>Grant</t>
  </si>
  <si>
    <t>012550 ** RISK MANAGEMENT **</t>
  </si>
  <si>
    <t xml:space="preserve">100-031100-0000        </t>
  </si>
  <si>
    <t xml:space="preserve">** POLICE DEPARTMENT **                 </t>
  </si>
  <si>
    <t xml:space="preserve">100-031100-1139        </t>
  </si>
  <si>
    <t xml:space="preserve">100-031100-1239        </t>
  </si>
  <si>
    <t xml:space="preserve">100-031100-1339        </t>
  </si>
  <si>
    <t xml:space="preserve">Salaries &amp; Wages Part-Time              </t>
  </si>
  <si>
    <t>*ADD crossing guard - $12,000??*</t>
  </si>
  <si>
    <t xml:space="preserve">100-031100-1500        </t>
  </si>
  <si>
    <t xml:space="preserve">Explorer Program                        </t>
  </si>
  <si>
    <r>
      <rPr>
        <sz val="11"/>
        <color rgb="FF000000"/>
        <rFont val="Aptos Narrow"/>
        <family val="2"/>
      </rPr>
      <t xml:space="preserve">Level funding- BSofA: post renewal fee plus $57 per juvenile, $67 per adult for yearly dues; Galls/LR signs/MES: uniforms, boots, jackets </t>
    </r>
    <r>
      <rPr>
        <sz val="11"/>
        <color rgb="FFFFC000"/>
        <rFont val="Aptos Narrow"/>
        <family val="2"/>
      </rPr>
      <t>*some costs have been offset by donations from charitable organizations*</t>
    </r>
  </si>
  <si>
    <t xml:space="preserve">100-031100-2100        </t>
  </si>
  <si>
    <t xml:space="preserve">100-031100-2210        </t>
  </si>
  <si>
    <t xml:space="preserve">100-031100-2300        </t>
  </si>
  <si>
    <t xml:space="preserve">100-031100-2400        </t>
  </si>
  <si>
    <t xml:space="preserve">100-031100-2600        </t>
  </si>
  <si>
    <t xml:space="preserve">100-031100-2700        </t>
  </si>
  <si>
    <t xml:space="preserve">100-031100-3100        </t>
  </si>
  <si>
    <t xml:space="preserve">100-031100-3102        </t>
  </si>
  <si>
    <t xml:space="preserve">Security Cameras &amp; Maintenance          </t>
  </si>
  <si>
    <t>Contract with Flock Safety</t>
  </si>
  <si>
    <t xml:space="preserve">100-031100-3200        </t>
  </si>
  <si>
    <t xml:space="preserve">Police Department Office Cleaning       </t>
  </si>
  <si>
    <t>Cleaning supplies, bleach, simple green, etc</t>
  </si>
  <si>
    <t xml:space="preserve">100-031100-3310        </t>
  </si>
  <si>
    <t xml:space="preserve">Repairs &amp; Maintenance                   </t>
  </si>
  <si>
    <t>Fire Safety Systems ($283) yearly fire extinguisher inspections/maintenance; Rankins: keys; Locksmith services</t>
  </si>
  <si>
    <t xml:space="preserve">100-031100-3320        </t>
  </si>
  <si>
    <t xml:space="preserve">100-031100-3330        </t>
  </si>
  <si>
    <t xml:space="preserve">Repair &amp; Maintenance Contractual Se     </t>
  </si>
  <si>
    <t xml:space="preserve">100-031100-3500        </t>
  </si>
  <si>
    <t xml:space="preserve">Printing                      </t>
  </si>
  <si>
    <t>Ticket books $500, tow forms $150, business cards $350</t>
  </si>
  <si>
    <t xml:space="preserve">100-031100-3600        </t>
  </si>
  <si>
    <t xml:space="preserve">100-031100-5210        </t>
  </si>
  <si>
    <t>Quadient finance; USPS to mail lab specimens/blood draw kits, PO box $84, stamps</t>
  </si>
  <si>
    <t xml:space="preserve">100-031100-5230        </t>
  </si>
  <si>
    <t>Verizon (cell phones) ($14,500), All Breezeline has been moved to General Services</t>
  </si>
  <si>
    <t xml:space="preserve">100-031100-5420        </t>
  </si>
  <si>
    <t xml:space="preserve">Office Space Rent                       </t>
  </si>
  <si>
    <t xml:space="preserve">100-031100-5500        </t>
  </si>
  <si>
    <t xml:space="preserve">EZ Pass for Police Business - Tolls     </t>
  </si>
  <si>
    <t xml:space="preserve">100-031100-5510        </t>
  </si>
  <si>
    <t xml:space="preserve">Mileage Reimbursement                   </t>
  </si>
  <si>
    <t>Reduced due to limited demand</t>
  </si>
  <si>
    <t xml:space="preserve">100-031100-5520        </t>
  </si>
  <si>
    <t>Fares</t>
  </si>
  <si>
    <t xml:space="preserve">100-031100-5530        </t>
  </si>
  <si>
    <t xml:space="preserve">Subsistence &amp; Lodging                   </t>
  </si>
  <si>
    <t>Hotel rooms for: Chiefs conferences $700, FBI LEEDA training, proffesional consultants; Food Lion/local restaraunts for: departmental meetings &amp; events, hosting law enforcement executive meetings</t>
  </si>
  <si>
    <t xml:space="preserve">100-031100-5540        </t>
  </si>
  <si>
    <t>FBI LEEDA $795 per class and there are 3 classes , goal is to have 2 command staff complete all 3 classes to earn a Trilogy award. If all command staff earn Trilogy award then the department receives an Agency Trilogy award.</t>
  </si>
  <si>
    <t xml:space="preserve">100-031100-5606        </t>
  </si>
  <si>
    <t xml:space="preserve">Criminal Justice Academy                </t>
  </si>
  <si>
    <t xml:space="preserve">100-031100-5804        </t>
  </si>
  <si>
    <t xml:space="preserve">Training - Police                       </t>
  </si>
  <si>
    <t xml:space="preserve">100-031100-5810        </t>
  </si>
  <si>
    <t>VALEAC membership $200, conference $200, VACP $200, IACP $220, IALEFI $60, VACP conference $600, FBI LEEDA $50, AMAZON $34.90</t>
  </si>
  <si>
    <t xml:space="preserve">100-031100-5811        </t>
  </si>
  <si>
    <t xml:space="preserve">Asset Forfeiture                        </t>
  </si>
  <si>
    <t xml:space="preserve">100-031100-6001        </t>
  </si>
  <si>
    <t>Evidence Equipment</t>
  </si>
  <si>
    <t xml:space="preserve">100-031100-6002        </t>
  </si>
  <si>
    <t>Community Outreach and Events</t>
  </si>
  <si>
    <t xml:space="preserve">100-031100-6003        </t>
  </si>
  <si>
    <t xml:space="preserve">Equipment                               </t>
  </si>
  <si>
    <t xml:space="preserve">100-031100-6004        </t>
  </si>
  <si>
    <t xml:space="preserve">Firearms &amp; Ammo                         </t>
  </si>
  <si>
    <t xml:space="preserve">100-031100-6005        </t>
  </si>
  <si>
    <t xml:space="preserve">Laundry,Housekeeping,Jan Supplies       </t>
  </si>
  <si>
    <t xml:space="preserve">100-031100-6007        </t>
  </si>
  <si>
    <t xml:space="preserve">Repair &amp; Maintenance Supplies           </t>
  </si>
  <si>
    <t>Duplicate of 100-031100-3310</t>
  </si>
  <si>
    <t xml:space="preserve">100-031100-6008        </t>
  </si>
  <si>
    <t xml:space="preserve">100-031100-6009        </t>
  </si>
  <si>
    <t xml:space="preserve">Vehicle &amp; Equipment Maintenance         </t>
  </si>
  <si>
    <t xml:space="preserve">100-031100-6011        </t>
  </si>
  <si>
    <t xml:space="preserve">Uniforms &amp; Safety Apparel               </t>
  </si>
  <si>
    <t>Replace 4 expiring ballistic vests that are currently in use; unfirom alterations, RRCJA (recruit uniform) MES/GALLS/Amazon/Badge and Wallet/Police &amp; Sheriff Press</t>
  </si>
  <si>
    <t xml:space="preserve">100-031100-6200        </t>
  </si>
  <si>
    <t xml:space="preserve">K-9 Expenditures                        </t>
  </si>
  <si>
    <r>
      <rPr>
        <sz val="11"/>
        <color rgb="FFFF0000"/>
        <rFont val="Aptos Narrow"/>
        <family val="2"/>
      </rPr>
      <t>This is for a comfort/therapy dog. NOT for patrol or tracking</t>
    </r>
    <r>
      <rPr>
        <sz val="11"/>
        <color rgb="FF000000"/>
        <rFont val="Aptos Narrow"/>
        <family val="2"/>
      </rPr>
      <t>. Vet care, flight to pick up dog &amp; return with dog, on site training for handler, food, maintenance; additional funding from proposed sale of side by side</t>
    </r>
  </si>
  <si>
    <t xml:space="preserve">100-031100-6999        </t>
  </si>
  <si>
    <t xml:space="preserve">Uncategorized Expenditure               </t>
  </si>
  <si>
    <t xml:space="preserve">100-031100-8101        </t>
  </si>
  <si>
    <t xml:space="preserve">100-031100-8102        </t>
  </si>
  <si>
    <t xml:space="preserve">Lidar Units                             </t>
  </si>
  <si>
    <t>One addtional Lidar unit</t>
  </si>
  <si>
    <t xml:space="preserve">100-031100-8103        </t>
  </si>
  <si>
    <t xml:space="preserve">Communications Equipment                </t>
  </si>
  <si>
    <t xml:space="preserve">100-031100-8105        </t>
  </si>
  <si>
    <t xml:space="preserve">MV &amp; Equipment-Captial Purchase         </t>
  </si>
  <si>
    <t xml:space="preserve">100-031100-8108        </t>
  </si>
  <si>
    <t xml:space="preserve">Replacement Equipment                   </t>
  </si>
  <si>
    <t xml:space="preserve">100-031100-8202        </t>
  </si>
  <si>
    <t xml:space="preserve">Addition Furniture &amp; Fixtures           </t>
  </si>
  <si>
    <t>Five admin chairs</t>
  </si>
  <si>
    <t xml:space="preserve">100-031100-9999        </t>
  </si>
  <si>
    <t xml:space="preserve">ARPA Grant Expenditures                 </t>
  </si>
  <si>
    <t>031100 ** POLICE DEPARTMENT **</t>
  </si>
  <si>
    <t xml:space="preserve">100-031400-0000        </t>
  </si>
  <si>
    <t xml:space="preserve">** E911 SYSTEM **                       </t>
  </si>
  <si>
    <t xml:space="preserve">100-031400-5230        </t>
  </si>
  <si>
    <t xml:space="preserve">100-031400-8103        </t>
  </si>
  <si>
    <t xml:space="preserve">100-031400-8104        </t>
  </si>
  <si>
    <t xml:space="preserve">Consolidated Dispatch Services          </t>
  </si>
  <si>
    <t>031400 ** E911 SYSTEM **</t>
  </si>
  <si>
    <t xml:space="preserve">100-032200-0000        </t>
  </si>
  <si>
    <t xml:space="preserve">** VOLUNTEER FIRE DEPARTMENT **         </t>
  </si>
  <si>
    <t xml:space="preserve">100-032200-5605        </t>
  </si>
  <si>
    <t xml:space="preserve">Contributions - QTRLY                   </t>
  </si>
  <si>
    <t>$25K increase requested</t>
  </si>
  <si>
    <t xml:space="preserve">100-032200-5606        </t>
  </si>
  <si>
    <t xml:space="preserve">Fire Programs Grant Distribution        </t>
  </si>
  <si>
    <t>Received FY25</t>
  </si>
  <si>
    <t xml:space="preserve">100-032200-5607        </t>
  </si>
  <si>
    <t xml:space="preserve">Fire Department Capital Needs Funding   </t>
  </si>
  <si>
    <t>032200 ** VOLUNTEER FIRE DEPARTMENT **</t>
  </si>
  <si>
    <t xml:space="preserve">100-032300-0000        </t>
  </si>
  <si>
    <t xml:space="preserve">** AMBULANCE &amp; RESCUE SERVICES **       </t>
  </si>
  <si>
    <t xml:space="preserve">100-032300-5605        </t>
  </si>
  <si>
    <t>032300 ** AMBULANCE &amp; RESCUE SERVICES **</t>
  </si>
  <si>
    <t xml:space="preserve">100-032400-0000        </t>
  </si>
  <si>
    <t xml:space="preserve">** CHAMBER OF COMMERCE **               </t>
  </si>
  <si>
    <t xml:space="preserve">100-032400-5605        </t>
  </si>
  <si>
    <t xml:space="preserve">100-032400-5606        </t>
  </si>
  <si>
    <t xml:space="preserve">Business Directory                      </t>
  </si>
  <si>
    <t>032400 ** CHAMBER OF COMMERCE **</t>
  </si>
  <si>
    <t xml:space="preserve">100-032500-0000        </t>
  </si>
  <si>
    <t xml:space="preserve">** SENIOR DISCOUNTS-REAL ESTATE **      </t>
  </si>
  <si>
    <t xml:space="preserve">100-032500-5701        </t>
  </si>
  <si>
    <t xml:space="preserve">Senior Discount on Real Estate          </t>
  </si>
  <si>
    <t>level funded</t>
  </si>
  <si>
    <t>032500 ** SENIOR DISCOUNTS-REAL ESTATE **</t>
  </si>
  <si>
    <t xml:space="preserve">100-032600-0000        </t>
  </si>
  <si>
    <t xml:space="preserve">** DOWNTOWN COLONIAL BEACH **           </t>
  </si>
  <si>
    <t xml:space="preserve">100-032600-5605        </t>
  </si>
  <si>
    <t>032600 ** DOWNTOWN COLONIAL BEACH **</t>
  </si>
  <si>
    <t xml:space="preserve">100-035100-0000        </t>
  </si>
  <si>
    <t xml:space="preserve">** CONTRIBUTION TO HUMANE SOCIETY **    </t>
  </si>
  <si>
    <t xml:space="preserve">100-035100-5605        </t>
  </si>
  <si>
    <t>035100 ** CONTRIBUTION TO HUMANE SOCIETY **</t>
  </si>
  <si>
    <t xml:space="preserve">100-035501-0000        </t>
  </si>
  <si>
    <t xml:space="preserve">** COVID-19 Emergency **                </t>
  </si>
  <si>
    <t xml:space="preserve">100-035501-1183        </t>
  </si>
  <si>
    <t xml:space="preserve">Salaries                                </t>
  </si>
  <si>
    <t xml:space="preserve">100-035501-1283        </t>
  </si>
  <si>
    <t xml:space="preserve">Overtime                                </t>
  </si>
  <si>
    <t xml:space="preserve">100-035501-1383        </t>
  </si>
  <si>
    <t xml:space="preserve">Salaries - Part time                    </t>
  </si>
  <si>
    <t xml:space="preserve">100-035501-2100        </t>
  </si>
  <si>
    <t xml:space="preserve">100-035501-3310        </t>
  </si>
  <si>
    <t xml:space="preserve">100-035501-6002        </t>
  </si>
  <si>
    <t xml:space="preserve">100-035501-6005        </t>
  </si>
  <si>
    <t xml:space="preserve">Cleaning Supplies                       </t>
  </si>
  <si>
    <t xml:space="preserve">100-035501-6011        </t>
  </si>
  <si>
    <t xml:space="preserve">Safety Apparel &amp; Supplies               </t>
  </si>
  <si>
    <t>035501 ** COVID-19 Emergency **</t>
  </si>
  <si>
    <t xml:space="preserve">100-041100-0000        </t>
  </si>
  <si>
    <t xml:space="preserve">** PUBLIC WORKS DIRECTOR **             </t>
  </si>
  <si>
    <t xml:space="preserve">100-041100-1114        </t>
  </si>
  <si>
    <t>4 FT employees</t>
  </si>
  <si>
    <t xml:space="preserve">100-041100-1214        </t>
  </si>
  <si>
    <t xml:space="preserve">100-041100-2100        </t>
  </si>
  <si>
    <t xml:space="preserve">100-041100-2210        </t>
  </si>
  <si>
    <t xml:space="preserve">100-041100-2300        </t>
  </si>
  <si>
    <t xml:space="preserve">100-041100-2400        </t>
  </si>
  <si>
    <t xml:space="preserve">100-041100-2600        </t>
  </si>
  <si>
    <t xml:space="preserve">100-041100-2700        </t>
  </si>
  <si>
    <t xml:space="preserve">100-041100-2800        </t>
  </si>
  <si>
    <t xml:space="preserve">100-041100-3310        </t>
  </si>
  <si>
    <t xml:space="preserve">Repair &amp; Maintenance                    </t>
  </si>
  <si>
    <t xml:space="preserve">100-041100-3320        </t>
  </si>
  <si>
    <t xml:space="preserve">100-041100-3600        </t>
  </si>
  <si>
    <t xml:space="preserve">100-041100-5210        </t>
  </si>
  <si>
    <t xml:space="preserve">100-041100-5230        </t>
  </si>
  <si>
    <t xml:space="preserve">3% increase </t>
  </si>
  <si>
    <t>Breezeline PW Internet ( $1,200), Verizon Wireless ($3,400), Breezeline phones moved to Genereal Services (Nesha Note)</t>
  </si>
  <si>
    <t xml:space="preserve">100-041100-5530        </t>
  </si>
  <si>
    <t>3% increase</t>
  </si>
  <si>
    <t>Domino's, Food Lion, JP Morgan</t>
  </si>
  <si>
    <t xml:space="preserve">100-041100-5540        </t>
  </si>
  <si>
    <t>No Change</t>
  </si>
  <si>
    <t xml:space="preserve">DEQ, UVA, APWA, VDOT, Additional Training for PW. Flagger Cert., Asphalt Inst. Confined Space </t>
  </si>
  <si>
    <t>Continuing Education</t>
  </si>
  <si>
    <t xml:space="preserve">100-041100-5810        </t>
  </si>
  <si>
    <t>Amazon (50), APWA (600), ATSSA (500)</t>
  </si>
  <si>
    <t>Professional Organization dues</t>
  </si>
  <si>
    <t xml:space="preserve">100-041100-6001        </t>
  </si>
  <si>
    <t>Moved to General Services</t>
  </si>
  <si>
    <t xml:space="preserve">100-041100-6007        </t>
  </si>
  <si>
    <t>3% Increase</t>
  </si>
  <si>
    <t>Amazon</t>
  </si>
  <si>
    <t xml:space="preserve">100-041100-6008        </t>
  </si>
  <si>
    <t>1% Increase</t>
  </si>
  <si>
    <t>Quarles, 7-11, BP, Colonial Beach Schools</t>
  </si>
  <si>
    <t>Fuel</t>
  </si>
  <si>
    <t xml:space="preserve">100-041100-6009        </t>
  </si>
  <si>
    <t xml:space="preserve">Vehicle &amp; Equipment Supplies            </t>
  </si>
  <si>
    <t>5% Increase</t>
  </si>
  <si>
    <t>Oil, wipers, antifreeze, etc, Beach Service Center, CB Auto</t>
  </si>
  <si>
    <t xml:space="preserve">100-041100-6011        </t>
  </si>
  <si>
    <t>Grainger, Zoro, Amazon, Reflective Apparel Factory, Redwing Shoes, LR Signs</t>
  </si>
  <si>
    <t>New shirts, vests, boots, latex gloves, etc</t>
  </si>
  <si>
    <t xml:space="preserve">100-041100-6020        </t>
  </si>
  <si>
    <t xml:space="preserve">Safety Equipment                        </t>
  </si>
  <si>
    <t>Ace Hardware, Lowe's, Walmart, Latex Gloves 2x/ year</t>
  </si>
  <si>
    <t xml:space="preserve">100-041100-8101        </t>
  </si>
  <si>
    <t xml:space="preserve">Capital Improvements                    </t>
  </si>
  <si>
    <t>041100 ** PUBLIC WORKS DIRECTOR **</t>
  </si>
  <si>
    <t xml:space="preserve">100-041200-0000        </t>
  </si>
  <si>
    <t xml:space="preserve">** STREETS - URBAN MAINTENCE PROGRAM **     </t>
  </si>
  <si>
    <t xml:space="preserve">100-041200-1183        </t>
  </si>
  <si>
    <t xml:space="preserve">Salaries &amp; Wages Regular                </t>
  </si>
  <si>
    <t>6 FT employees</t>
  </si>
  <si>
    <t xml:space="preserve">100-041200-1283        </t>
  </si>
  <si>
    <t xml:space="preserve">100-041200-1383        </t>
  </si>
  <si>
    <t xml:space="preserve">100-041200-2100        </t>
  </si>
  <si>
    <t xml:space="preserve">100-041200-2210        </t>
  </si>
  <si>
    <t xml:space="preserve">100-041200-2300        </t>
  </si>
  <si>
    <t xml:space="preserve">100-041200-2400        </t>
  </si>
  <si>
    <t xml:space="preserve">100-041200-2600        </t>
  </si>
  <si>
    <t xml:space="preserve">100-041200-2700        </t>
  </si>
  <si>
    <t>VRSA</t>
  </si>
  <si>
    <t xml:space="preserve">100-041200-2800        </t>
  </si>
  <si>
    <t xml:space="preserve">100-041200-3100        </t>
  </si>
  <si>
    <t>Randall Reilly, ESRI, Arceneaux, Wilson &amp; Cole, Azteca</t>
  </si>
  <si>
    <t>GIS</t>
  </si>
  <si>
    <t xml:space="preserve">100-041200-3101        </t>
  </si>
  <si>
    <t xml:space="preserve">Information Technology                  </t>
  </si>
  <si>
    <t xml:space="preserve">100-041200-3310        </t>
  </si>
  <si>
    <t xml:space="preserve">AR Auto, Rapid Fabrication, Beach Service Center, Quality Collission, McDaniel's, New Virginia Tractor, Bobcat, RC Tree, Liberty Trucking, Finley Paving, Henderson Paving, Rufus Hill, Pinehill Towing, Bayside King George, Atlantic Machinery, CTT, Terex, </t>
  </si>
  <si>
    <t>Street and Vehicle Repair</t>
  </si>
  <si>
    <t xml:space="preserve">100-041200-3320        </t>
  </si>
  <si>
    <t xml:space="preserve">100-041200-5120        </t>
  </si>
  <si>
    <t xml:space="preserve">Heating Services                        </t>
  </si>
  <si>
    <t>Quarles</t>
  </si>
  <si>
    <t>Heat</t>
  </si>
  <si>
    <t>Winter</t>
  </si>
  <si>
    <t xml:space="preserve">100-041200-5230        </t>
  </si>
  <si>
    <t xml:space="preserve">100-041200-5410        </t>
  </si>
  <si>
    <t xml:space="preserve">Rental Equipment                        </t>
  </si>
  <si>
    <t>Sunbelt, Atlantic Machinery</t>
  </si>
  <si>
    <t xml:space="preserve">100-041200-5530        </t>
  </si>
  <si>
    <t>McDonald's, Food Lion, Crazy Jack's, Domino's</t>
  </si>
  <si>
    <t xml:space="preserve">100-041200-5510        </t>
  </si>
  <si>
    <t>Use of Personal Vehicles for Travel</t>
  </si>
  <si>
    <t xml:space="preserve">100-041200-5540        </t>
  </si>
  <si>
    <t xml:space="preserve">100-041200-6007        </t>
  </si>
  <si>
    <t xml:space="preserve">Ace Hardware, Gateway Equipment, Quill, Econo Signs, Core &amp; Main, Zoro, Walker, Sand &amp; Gravel, Lowe's, Northern Neck Building Supply, CB Auto, Amazon, Bobcat, Quill, Murphy Seed, Grainger, Lawrence Equipment, </t>
  </si>
  <si>
    <t xml:space="preserve">100-041200-6008        </t>
  </si>
  <si>
    <t xml:space="preserve">100-041200-6009        </t>
  </si>
  <si>
    <t>NAPA, AutoZone,  Bobcat, CB Auto, New Virginia Tractor, Liberty Equipment, James River Equipment, Pinehill Towing</t>
  </si>
  <si>
    <t xml:space="preserve">100-041200-6011        </t>
  </si>
  <si>
    <t xml:space="preserve">100-041200-6020        </t>
  </si>
  <si>
    <t>Food Lion, Amazon</t>
  </si>
  <si>
    <t xml:space="preserve">100-041200-8150        </t>
  </si>
  <si>
    <t xml:space="preserve">Replacement Street Improvement          </t>
  </si>
  <si>
    <t xml:space="preserve">100-041200-8201        </t>
  </si>
  <si>
    <t xml:space="preserve">Additions Machinery &amp; Equipment         </t>
  </si>
  <si>
    <t xml:space="preserve">100-041200-8207        </t>
  </si>
  <si>
    <t>041200 ** STREETS - URBAN MAINTENANCE PROGRAM **</t>
  </si>
  <si>
    <t xml:space="preserve">100-041320-0000        </t>
  </si>
  <si>
    <t xml:space="preserve">** STREET LIGHTS **                     </t>
  </si>
  <si>
    <t xml:space="preserve">100-041320-5110        </t>
  </si>
  <si>
    <t xml:space="preserve">Electrical Services                     </t>
  </si>
  <si>
    <t>46% Increase per Dominion</t>
  </si>
  <si>
    <t>Dominion's approved price increases, See article</t>
  </si>
  <si>
    <t>Street Lights ,  existing plus additional</t>
  </si>
  <si>
    <t>041320 ** STREET LIGHTS **</t>
  </si>
  <si>
    <t xml:space="preserve">100-041340-0000        </t>
  </si>
  <si>
    <t xml:space="preserve">** PARKING METERS &amp; LOTS **             </t>
  </si>
  <si>
    <t xml:space="preserve">100-041340-1183        </t>
  </si>
  <si>
    <t xml:space="preserve">100-041340-1283        </t>
  </si>
  <si>
    <t xml:space="preserve">Salaries - Overtime                     </t>
  </si>
  <si>
    <t xml:space="preserve">100-041340-1314        </t>
  </si>
  <si>
    <t xml:space="preserve">100-041340-1439        </t>
  </si>
  <si>
    <t xml:space="preserve">Parking Enforcement                     </t>
  </si>
  <si>
    <t xml:space="preserve">100-041340-2100        </t>
  </si>
  <si>
    <t xml:space="preserve">100-041340-2210        </t>
  </si>
  <si>
    <t xml:space="preserve">100-041340-2300        </t>
  </si>
  <si>
    <t xml:space="preserve">100-041340-2400        </t>
  </si>
  <si>
    <t xml:space="preserve">100-041340-2600        </t>
  </si>
  <si>
    <t xml:space="preserve">100-041340-2800        </t>
  </si>
  <si>
    <t xml:space="preserve">100-041340-3100        </t>
  </si>
  <si>
    <t xml:space="preserve">Contracts for Professional Services     </t>
  </si>
  <si>
    <t>Cale, for parking meters</t>
  </si>
  <si>
    <t xml:space="preserve">100-041340-3310        </t>
  </si>
  <si>
    <t xml:space="preserve">100-041340-3330        </t>
  </si>
  <si>
    <t xml:space="preserve">100-041340-3500        </t>
  </si>
  <si>
    <t xml:space="preserve">Printing                     </t>
  </si>
  <si>
    <t>Jerry W 1886, Inc.</t>
  </si>
  <si>
    <t xml:space="preserve">100-041340-5805        </t>
  </si>
  <si>
    <t xml:space="preserve">Bank Charges / Flowbird App Transactions                           </t>
  </si>
  <si>
    <t>Offsetting Revenue</t>
  </si>
  <si>
    <t>Historical</t>
  </si>
  <si>
    <t xml:space="preserve">100-041340-6007        </t>
  </si>
  <si>
    <t>Cale, United Public Safety</t>
  </si>
  <si>
    <t>Meter batteries, replacement parts and cleaning supplies</t>
  </si>
  <si>
    <t xml:space="preserve">100-041340-8201        </t>
  </si>
  <si>
    <t>041340 ** PARKING METERS &amp; LOTS **</t>
  </si>
  <si>
    <t xml:space="preserve">100-042300-0000        </t>
  </si>
  <si>
    <t xml:space="preserve">** REFUSE COLLECTION **                 </t>
  </si>
  <si>
    <t xml:space="preserve">100-042300-1183        </t>
  </si>
  <si>
    <t>3 FT employees</t>
  </si>
  <si>
    <t xml:space="preserve">100-042300-1283        </t>
  </si>
  <si>
    <t xml:space="preserve">100-042300-1383        </t>
  </si>
  <si>
    <t xml:space="preserve">100-042300-2100        </t>
  </si>
  <si>
    <t xml:space="preserve">100-042300-2210        </t>
  </si>
  <si>
    <t xml:space="preserve">100-042300-2300        </t>
  </si>
  <si>
    <t xml:space="preserve">100-042300-2400        </t>
  </si>
  <si>
    <t xml:space="preserve">100-042300-2600        </t>
  </si>
  <si>
    <t xml:space="preserve">100-042300-2700        </t>
  </si>
  <si>
    <t xml:space="preserve">100-042300-2800        </t>
  </si>
  <si>
    <t xml:space="preserve">100-042300-3100        </t>
  </si>
  <si>
    <t xml:space="preserve">100-042300-3310        </t>
  </si>
  <si>
    <t>Big L, HDR Services, Liberty Equipment, Pinehill Towing</t>
  </si>
  <si>
    <t>Big repairs on the trash trucks are an unknown if we have failures</t>
  </si>
  <si>
    <t xml:space="preserve">100-042300-5230        </t>
  </si>
  <si>
    <t xml:space="preserve">100-042300-6007        </t>
  </si>
  <si>
    <t>Bourne &amp; Sons, Ace Hardware, Quill, Zoro, CB Auto, NAPA</t>
  </si>
  <si>
    <t xml:space="preserve">100-042300-6008        </t>
  </si>
  <si>
    <t xml:space="preserve">100-042300-6009        </t>
  </si>
  <si>
    <t xml:space="preserve">NAPA, Autozone, CB Auto, James River Equipment, </t>
  </si>
  <si>
    <t xml:space="preserve">100-042300-6011        </t>
  </si>
  <si>
    <t>Reflective Apparel, LR Signs, RedWing Shoes, Grainger, USA Bluebook, Zoro, Quill</t>
  </si>
  <si>
    <t xml:space="preserve">100-042300-6019        </t>
  </si>
  <si>
    <t>As Needed</t>
  </si>
  <si>
    <t>Protection of men and equipment</t>
  </si>
  <si>
    <t xml:space="preserve">100-042300-8108        </t>
  </si>
  <si>
    <t>042300 ** REFUSE COLLECTION **</t>
  </si>
  <si>
    <t xml:space="preserve">100-043100-0000        </t>
  </si>
  <si>
    <t xml:space="preserve">** BUILDINGS &amp; GROUNDS **               </t>
  </si>
  <si>
    <t xml:space="preserve">100-043100-1183        </t>
  </si>
  <si>
    <t>5 FT employees</t>
  </si>
  <si>
    <t xml:space="preserve">100-043100-1283        </t>
  </si>
  <si>
    <t xml:space="preserve">100-043100-1383        </t>
  </si>
  <si>
    <t>2 PT employees</t>
  </si>
  <si>
    <t xml:space="preserve">100-043100-2100        </t>
  </si>
  <si>
    <t xml:space="preserve">100-043100-2210        </t>
  </si>
  <si>
    <t xml:space="preserve">100-043100-2300        </t>
  </si>
  <si>
    <t xml:space="preserve">100-043100-2400        </t>
  </si>
  <si>
    <t xml:space="preserve">100-043100-2600        </t>
  </si>
  <si>
    <t xml:space="preserve">100-043100-2700        </t>
  </si>
  <si>
    <t xml:space="preserve">100-043100-2800        </t>
  </si>
  <si>
    <t xml:space="preserve">100-043100-3100        </t>
  </si>
  <si>
    <t>Per spending</t>
  </si>
  <si>
    <t>Fire Systems Safety(650), Permatreat (3100)fire extinguiser maintenance and pest control</t>
  </si>
  <si>
    <t xml:space="preserve">100-043100-3101        </t>
  </si>
  <si>
    <t xml:space="preserve">100-043100-3102        </t>
  </si>
  <si>
    <t xml:space="preserve">100-043100-3160        </t>
  </si>
  <si>
    <t xml:space="preserve">Beach Survey &amp; Nourishment              </t>
  </si>
  <si>
    <t xml:space="preserve">100-043100-3200        </t>
  </si>
  <si>
    <t xml:space="preserve">Office(s) Cleaning            </t>
  </si>
  <si>
    <t xml:space="preserve">100-043100-3310        </t>
  </si>
  <si>
    <t>10% Increase</t>
  </si>
  <si>
    <t xml:space="preserve">AR Auto, Fire Safety Systems, Rapid Fabrication, Big L Tire, McDaniels, Beach Service Center, Robert Gilliam, Professional Lock &amp; Key, Tire Tread Service, Rufus Hill, Pinehill Towing, Quality Electric (Robey), Eastside Glass, Atlantic Machinery, Wilber's Painting, RC Tree Svc, New VA Tractor, </t>
  </si>
  <si>
    <t xml:space="preserve">100-043100-3320        </t>
  </si>
  <si>
    <t>HVAC maintenance agreement</t>
  </si>
  <si>
    <t xml:space="preserve">100-043100-3340        </t>
  </si>
  <si>
    <t xml:space="preserve">Mold Remediation - Town Ctr/Library     </t>
  </si>
  <si>
    <t xml:space="preserve">100-043100-3350        </t>
  </si>
  <si>
    <t xml:space="preserve">Town Building &amp; Site Repairs            </t>
  </si>
  <si>
    <t xml:space="preserve">100-043100-3600        </t>
  </si>
  <si>
    <t xml:space="preserve">100-043100-5110        </t>
  </si>
  <si>
    <t>Dominions approved price increases, see article</t>
  </si>
  <si>
    <t xml:space="preserve">100-043100-5115        </t>
  </si>
  <si>
    <t xml:space="preserve">Boardwalk Vendors Electric              </t>
  </si>
  <si>
    <t xml:space="preserve">100-043100-5120        </t>
  </si>
  <si>
    <t xml:space="preserve">100-043100-5410        </t>
  </si>
  <si>
    <t xml:space="preserve">Rental Equipment      </t>
  </si>
  <si>
    <t>Manlift, boardwalk lights 2x a year, Christmas decorations, street sweeper, skid sters and excavator</t>
  </si>
  <si>
    <t xml:space="preserve">Local Services (1300/mo), Sunblet, </t>
  </si>
  <si>
    <t xml:space="preserve">100-043100-5530        </t>
  </si>
  <si>
    <t>Food for crews during weather emergencies, major crisis mgmt</t>
  </si>
  <si>
    <t xml:space="preserve">100-043100-5540        </t>
  </si>
  <si>
    <t>1st Aid, flagging, etc</t>
  </si>
  <si>
    <t>100-043100-5800</t>
  </si>
  <si>
    <t xml:space="preserve">Defensive Driving Education             </t>
  </si>
  <si>
    <t xml:space="preserve">100-043100-5838        </t>
  </si>
  <si>
    <t xml:space="preserve">Weather Emergencies                     </t>
  </si>
  <si>
    <t xml:space="preserve">100-043100-6001        </t>
  </si>
  <si>
    <t xml:space="preserve">100-043100-6005        </t>
  </si>
  <si>
    <t xml:space="preserve">Laundry, Housekeeping &amp; Jan Supplie     </t>
  </si>
  <si>
    <t xml:space="preserve">Bourne &amp; Sons, Quill, Zoro, Grainger, Ace Hardware, Amazon, </t>
  </si>
  <si>
    <t xml:space="preserve">100-043100-6007        </t>
  </si>
  <si>
    <t xml:space="preserve">Gateway Equipment, Ace Hardware, Lowe's, Northern Neck Building Supply, Econo Signs, Grainger, Amazon, Robert Gilliam, Zoro, Federal Flags, Murphy Seed, Eastside Glass, Quill, All Recreation of VA, CB Auto, </t>
  </si>
  <si>
    <t xml:space="preserve">100-043100-6008        </t>
  </si>
  <si>
    <t xml:space="preserve">100-043100-6009        </t>
  </si>
  <si>
    <t xml:space="preserve">AutoZone, CB Auto, Gateway Equipment, New Virginia Tractor, NAPA, Rapid Fabrication, Ace Hardware, Tire Tread Svcs, Beach Service Center, Big L Tire, Pinehill Towing, Amazon, Dickinson Equipment, </t>
  </si>
  <si>
    <t xml:space="preserve">100-043100-6011        </t>
  </si>
  <si>
    <t xml:space="preserve">Amazon, LR Signs, Reflective Apparel, Grainger, Zoro, Quill, Redwing Shoes, </t>
  </si>
  <si>
    <t xml:space="preserve">100-043100-6018        </t>
  </si>
  <si>
    <t xml:space="preserve">Fireworks                               </t>
  </si>
  <si>
    <t>10% due to tariffs</t>
  </si>
  <si>
    <t>American Fireworks</t>
  </si>
  <si>
    <t xml:space="preserve">100-043100-6019        </t>
  </si>
  <si>
    <t xml:space="preserve">100-043100-8108        </t>
  </si>
  <si>
    <t>Kaufman Trailer, Gateway Equipment</t>
  </si>
  <si>
    <t>replace mowers, weed whackers, blowers, chainsaws</t>
  </si>
  <si>
    <t xml:space="preserve">100-043100-8152        </t>
  </si>
  <si>
    <t xml:space="preserve">Town Street Improvements                </t>
  </si>
  <si>
    <t xml:space="preserve">100-043100-8201        </t>
  </si>
  <si>
    <t>100-043100-8202</t>
  </si>
  <si>
    <t>ADA Sidewalk Compliance</t>
  </si>
  <si>
    <t xml:space="preserve">100-043100-8208        </t>
  </si>
  <si>
    <t xml:space="preserve">Renovations-Castlewood/Boundary         </t>
  </si>
  <si>
    <t xml:space="preserve">100-043100-8209        </t>
  </si>
  <si>
    <t xml:space="preserve">Dog Park Construction                   </t>
  </si>
  <si>
    <t xml:space="preserve">100-043100-8211        </t>
  </si>
  <si>
    <t xml:space="preserve">Library Roof Replacement                </t>
  </si>
  <si>
    <t xml:space="preserve">100-043100-8212        </t>
  </si>
  <si>
    <t xml:space="preserve">Capital Projects                        </t>
  </si>
  <si>
    <t>043100 ** BUILDINGS &amp; GROUNDS **</t>
  </si>
  <si>
    <t xml:space="preserve">100-043400-0000        </t>
  </si>
  <si>
    <t xml:space="preserve">** TRANSIT OPERATIONS **                </t>
  </si>
  <si>
    <t xml:space="preserve">100-043400-3100        </t>
  </si>
  <si>
    <t>3% increase requested</t>
  </si>
  <si>
    <t>043400 ** TRANSIT OPERATIONS **</t>
  </si>
  <si>
    <t xml:space="preserve">100-053230-0000        </t>
  </si>
  <si>
    <t xml:space="preserve">** AREA AGENCY ON AGING **              </t>
  </si>
  <si>
    <t xml:space="preserve">100-053230-5698        </t>
  </si>
  <si>
    <t xml:space="preserve">Contributions Civic                     </t>
  </si>
  <si>
    <t xml:space="preserve">100-053230-5699        </t>
  </si>
  <si>
    <t xml:space="preserve">Contributions To Other Entities         </t>
  </si>
  <si>
    <t>053230 ** AREA AGENCY ON AGING **</t>
  </si>
  <si>
    <t xml:space="preserve">100-071100-0000        </t>
  </si>
  <si>
    <t xml:space="preserve">** PARKS &amp; REC **                       </t>
  </si>
  <si>
    <t xml:space="preserve">100-071100-1183        </t>
  </si>
  <si>
    <t xml:space="preserve">100-071100-1283        </t>
  </si>
  <si>
    <t xml:space="preserve">Salaries &amp; Wages Overtime      </t>
  </si>
  <si>
    <t xml:space="preserve">100-071100-1383        </t>
  </si>
  <si>
    <t xml:space="preserve">Salaries &amp; Wages Part Time              </t>
  </si>
  <si>
    <t xml:space="preserve">100-071100-2100        </t>
  </si>
  <si>
    <t xml:space="preserve">100-071100-2210        </t>
  </si>
  <si>
    <t xml:space="preserve">100-071100-2300        </t>
  </si>
  <si>
    <t xml:space="preserve">Hospital &amp; Medical                      </t>
  </si>
  <si>
    <t xml:space="preserve">100-071100-2400        </t>
  </si>
  <si>
    <t xml:space="preserve">Group Life Insurance - VRS              </t>
  </si>
  <si>
    <t xml:space="preserve">100-071100-2600        </t>
  </si>
  <si>
    <t xml:space="preserve">100-071100-2700        </t>
  </si>
  <si>
    <t xml:space="preserve">Worker's Comp                           </t>
  </si>
  <si>
    <t xml:space="preserve">100-071100-2800        </t>
  </si>
  <si>
    <t xml:space="preserve">100-071100-3310        </t>
  </si>
  <si>
    <t>Repairs &amp; Maintenance</t>
  </si>
  <si>
    <t xml:space="preserve">100-071100-3500        </t>
  </si>
  <si>
    <t xml:space="preserve">Printing         </t>
  </si>
  <si>
    <t>We use sign printing for a variety of things including events at the Community Center, park activities, and temporary updates to park information. Hooker Studio</t>
  </si>
  <si>
    <t xml:space="preserve">100-071100-5210        </t>
  </si>
  <si>
    <t xml:space="preserve">Postage Services                        </t>
  </si>
  <si>
    <t xml:space="preserve">100-071100-5230        </t>
  </si>
  <si>
    <t>Telecommunications</t>
  </si>
  <si>
    <t>100-071100-5410</t>
  </si>
  <si>
    <t xml:space="preserve">Rental Equipment </t>
  </si>
  <si>
    <t>We expect to rent movies three (3) times for Parks &amp; Rec in 2026-27. We have equipment that was donated but film rental costs are between $300 and $500 per movie (these are not first run).</t>
  </si>
  <si>
    <t xml:space="preserve">100-071100-5530        </t>
  </si>
  <si>
    <t xml:space="preserve">I expect to participate in at least one of the Virginia Recreation and Parks Association meetings in 2026-27. </t>
  </si>
  <si>
    <t>100-071100-5540</t>
  </si>
  <si>
    <t xml:space="preserve">100-071100-5810        </t>
  </si>
  <si>
    <t>Professional Membership in the VRPA is $70 for now., AMAZON $34.90</t>
  </si>
  <si>
    <t xml:space="preserve">100-071100-6001        </t>
  </si>
  <si>
    <t>100-071100-6002</t>
  </si>
  <si>
    <t>100-071100-6003</t>
  </si>
  <si>
    <t>Park Signage</t>
  </si>
  <si>
    <t>Parks &amp; Recreation Advisory Commission is working on standardizing park ordinances for signs. That task will be completed within the next two meetings.</t>
  </si>
  <si>
    <t xml:space="preserve">100-071100-6007        </t>
  </si>
  <si>
    <t xml:space="preserve">Supplies                                </t>
  </si>
  <si>
    <t>100-071100-6009</t>
  </si>
  <si>
    <t>Replacement Equipment</t>
  </si>
  <si>
    <t>PRE covers the cost of replacement basketball nets, balls and other equipment for sports pop ups, as well as the occasional bulletin board</t>
  </si>
  <si>
    <t>100-071100-6011</t>
  </si>
  <si>
    <t xml:space="preserve">100-071100-6019        </t>
  </si>
  <si>
    <t>100-071100-8000</t>
  </si>
  <si>
    <t>Park Capital Improvements</t>
  </si>
  <si>
    <t>100-071100-8101</t>
  </si>
  <si>
    <t>Azalea Park Project</t>
  </si>
  <si>
    <t>100-071100-8102</t>
  </si>
  <si>
    <t>Eleanor Park Project - Phase 1</t>
  </si>
  <si>
    <t>071100 ** PARKS &amp; REC **</t>
  </si>
  <si>
    <t xml:space="preserve">100-071200-6002        </t>
  </si>
  <si>
    <t xml:space="preserve">Signage - Boardwalk &amp; Beaches           </t>
  </si>
  <si>
    <t>071200 Total</t>
  </si>
  <si>
    <t xml:space="preserve">100-072700-0000        </t>
  </si>
  <si>
    <t xml:space="preserve">** LOCAL RADIO - WWER 88.1 FM **                  </t>
  </si>
  <si>
    <t xml:space="preserve">100-072700-5605        </t>
  </si>
  <si>
    <t>072700 ** LOCAL RADIO - WWER 88.1 FM **</t>
  </si>
  <si>
    <t xml:space="preserve">100-073200-0000        </t>
  </si>
  <si>
    <t xml:space="preserve">** REGIONAL LIBRARY **                  </t>
  </si>
  <si>
    <t xml:space="preserve">100-073200-5698        </t>
  </si>
  <si>
    <t>Unsure if this is a formal agreement with the County</t>
  </si>
  <si>
    <t>073200 ** REGIONAL LIBRARY **</t>
  </si>
  <si>
    <t xml:space="preserve">100-081100-0000        </t>
  </si>
  <si>
    <t xml:space="preserve">** PLANNING &amp; COMMUNITY DEVELOPMENT **                 </t>
  </si>
  <si>
    <t xml:space="preserve">100-081100-1183        </t>
  </si>
  <si>
    <t xml:space="preserve">100-081100-1283        </t>
  </si>
  <si>
    <t xml:space="preserve">100-081100-1383        </t>
  </si>
  <si>
    <t xml:space="preserve">Salaries &amp; Wages Part Time   </t>
  </si>
  <si>
    <t xml:space="preserve">100-081100-2100        </t>
  </si>
  <si>
    <t xml:space="preserve">100-081100-2210        </t>
  </si>
  <si>
    <t xml:space="preserve">100-081100-2300        </t>
  </si>
  <si>
    <t xml:space="preserve">100-081100-2400        </t>
  </si>
  <si>
    <t xml:space="preserve">100-081100-2600        </t>
  </si>
  <si>
    <t xml:space="preserve">100-081100-2700        </t>
  </si>
  <si>
    <t xml:space="preserve">100-081100-2800        </t>
  </si>
  <si>
    <t xml:space="preserve">100-081100-3100        </t>
  </si>
  <si>
    <r>
      <rPr>
        <sz val="11"/>
        <color rgb="FF000000"/>
        <rFont val="Aptos Narrow"/>
        <family val="2"/>
        <scheme val="minor"/>
      </rPr>
      <t xml:space="preserve">Contracts For Professional Services </t>
    </r>
    <r>
      <rPr>
        <sz val="11"/>
        <color rgb="FFFF0000"/>
        <rFont val="Aptos Narrow"/>
        <family val="2"/>
        <scheme val="minor"/>
      </rPr>
      <t xml:space="preserve">Add Berkly SDI </t>
    </r>
    <r>
      <rPr>
        <sz val="11"/>
        <color rgb="FF000000"/>
        <rFont val="Aptos Narrow"/>
        <family val="2"/>
        <scheme val="minor"/>
      </rPr>
      <t xml:space="preserve">   </t>
    </r>
  </si>
  <si>
    <t xml:space="preserve">100-081100-3320        </t>
  </si>
  <si>
    <t xml:space="preserve">100-081100-3500        </t>
  </si>
  <si>
    <t>Comp Plan</t>
  </si>
  <si>
    <t xml:space="preserve">100-081100-3600        </t>
  </si>
  <si>
    <t xml:space="preserve">100-081100-5210        </t>
  </si>
  <si>
    <t xml:space="preserve">100-081100-5230        </t>
  </si>
  <si>
    <t xml:space="preserve">100-081100-5510        </t>
  </si>
  <si>
    <t>Decrease due to Berkley contract. Travel for conference/education</t>
  </si>
  <si>
    <t xml:space="preserve">100-081100-5530        </t>
  </si>
  <si>
    <t>Decrease due to Berkley contract. VAZO &amp; APA conference &amp; req'd continuing education.</t>
  </si>
  <si>
    <t xml:space="preserve">100-081100-5540        </t>
  </si>
  <si>
    <t>2xVAZO conference/cont ed  (req'd for certification)+ 1 APA conference + VAZO testing + APA testing and certification + SWM cert</t>
  </si>
  <si>
    <t xml:space="preserve">100-081100-5545        </t>
  </si>
  <si>
    <t xml:space="preserve">Planning Commissioners Training         </t>
  </si>
  <si>
    <t xml:space="preserve">3 x PC </t>
  </si>
  <si>
    <t xml:space="preserve">100-081100-5630        </t>
  </si>
  <si>
    <t xml:space="preserve">Building Permit Fees                    </t>
  </si>
  <si>
    <t xml:space="preserve">100-081100-5810        </t>
  </si>
  <si>
    <t>AMAZON $34.90; 3 x VAZO Membership ($100 each) + 1 APA membership ($150)</t>
  </si>
  <si>
    <t xml:space="preserve">100-081100-6001        </t>
  </si>
  <si>
    <t xml:space="preserve">100-081100-6007        </t>
  </si>
  <si>
    <t xml:space="preserve">100-081100-6008        </t>
  </si>
  <si>
    <t xml:space="preserve">100-081100-6009        </t>
  </si>
  <si>
    <t xml:space="preserve">100-081100-6011        </t>
  </si>
  <si>
    <t xml:space="preserve">100-081100-6012        </t>
  </si>
  <si>
    <t xml:space="preserve">100-081100-6013        </t>
  </si>
  <si>
    <t xml:space="preserve">Westmoreland Cty Environmental Pmts     </t>
  </si>
  <si>
    <t xml:space="preserve">100-081100-6014        </t>
  </si>
  <si>
    <t xml:space="preserve">Other Operating Supplies                </t>
  </si>
  <si>
    <t xml:space="preserve">100-081100-8201        </t>
  </si>
  <si>
    <t xml:space="preserve">Vehicle Purchases                       </t>
  </si>
  <si>
    <t xml:space="preserve">100-081100-8202        </t>
  </si>
  <si>
    <t xml:space="preserve">100-081100-8207        </t>
  </si>
  <si>
    <t>Tablet for GIS field use</t>
  </si>
  <si>
    <t>081100 ** PLANNING &amp; COMMUNITY DEVELOPMENT **</t>
  </si>
  <si>
    <t xml:space="preserve">100-081200-0000        </t>
  </si>
  <si>
    <t xml:space="preserve">** Wayfinding Signage Grant Expenses ** </t>
  </si>
  <si>
    <t xml:space="preserve">100-081200-3140        </t>
  </si>
  <si>
    <t xml:space="preserve">Wayfinding/Engineering Design           </t>
  </si>
  <si>
    <t xml:space="preserve">100-081200-3141        </t>
  </si>
  <si>
    <t xml:space="preserve">Wayfinding Signage, Installation        </t>
  </si>
  <si>
    <t xml:space="preserve">100-081200-3200        </t>
  </si>
  <si>
    <t>Nano Loan Program</t>
  </si>
  <si>
    <t>081200 ** Wayfinding Signage Grant Expenses **</t>
  </si>
  <si>
    <t xml:space="preserve">100-081300-0000        </t>
  </si>
  <si>
    <t xml:space="preserve">**VDOT TAP GRANT 2015**                 </t>
  </si>
  <si>
    <t xml:space="preserve">100-081300-1710        </t>
  </si>
  <si>
    <t xml:space="preserve">Administration                          </t>
  </si>
  <si>
    <t xml:space="preserve">100-081300-3140        </t>
  </si>
  <si>
    <t xml:space="preserve">Construction                            </t>
  </si>
  <si>
    <t xml:space="preserve">100-081300-3141        </t>
  </si>
  <si>
    <t xml:space="preserve">Engineering                             </t>
  </si>
  <si>
    <t xml:space="preserve">100-081300-3143        </t>
  </si>
  <si>
    <t xml:space="preserve">Site Amenities                          </t>
  </si>
  <si>
    <t>081300 **VDOT TAP GRANT 2015**</t>
  </si>
  <si>
    <t xml:space="preserve">100-081400-3140        </t>
  </si>
  <si>
    <t>081400 ** Torrey Smith Rec Center **</t>
  </si>
  <si>
    <t xml:space="preserve">100-081500-0000        </t>
  </si>
  <si>
    <t xml:space="preserve">**50 YEARS OF LOVE GRANT**              </t>
  </si>
  <si>
    <t xml:space="preserve">100-081500-3600        </t>
  </si>
  <si>
    <t xml:space="preserve">50 YOL Promotional                      </t>
  </si>
  <si>
    <t>081500 **50 YEARS OF LOVE GRANT**</t>
  </si>
  <si>
    <t xml:space="preserve">100-081501-0000        </t>
  </si>
  <si>
    <t xml:space="preserve">** Wunderlove Grant **                  </t>
  </si>
  <si>
    <t xml:space="preserve">100-081501-3101        </t>
  </si>
  <si>
    <t xml:space="preserve">Marketing                               </t>
  </si>
  <si>
    <t xml:space="preserve">100-081501-4100        </t>
  </si>
  <si>
    <t xml:space="preserve">Video Production                        </t>
  </si>
  <si>
    <t xml:space="preserve">100-081501-6102        </t>
  </si>
  <si>
    <t xml:space="preserve">Signage                                 </t>
  </si>
  <si>
    <t>081501 ** Wunderlove Grant **</t>
  </si>
  <si>
    <t xml:space="preserve">100-081502-0000        </t>
  </si>
  <si>
    <t xml:space="preserve">** Marketing Leverage Grant **          </t>
  </si>
  <si>
    <t xml:space="preserve">100-081502-6000        </t>
  </si>
  <si>
    <t xml:space="preserve">Marketing Leverage Grant Expenditures   </t>
  </si>
  <si>
    <t>081502 Total</t>
  </si>
  <si>
    <t xml:space="preserve">100-081510-0000        </t>
  </si>
  <si>
    <t>** ECONOMIC DEVELOP, TOURISM &amp; GRANTS **</t>
  </si>
  <si>
    <t xml:space="preserve">100-081510-1114        </t>
  </si>
  <si>
    <t xml:space="preserve">100-081510-2100        </t>
  </si>
  <si>
    <t xml:space="preserve">100-081510-2210        </t>
  </si>
  <si>
    <t xml:space="preserve">100-081510-2300        </t>
  </si>
  <si>
    <t xml:space="preserve">100-081510-2400        </t>
  </si>
  <si>
    <t xml:space="preserve">100-081510-2600        </t>
  </si>
  <si>
    <t xml:space="preserve">100-081510-2700        </t>
  </si>
  <si>
    <t xml:space="preserve">100-081510-2800        </t>
  </si>
  <si>
    <t xml:space="preserve">100-081510-3100        </t>
  </si>
  <si>
    <t>photo &amp; video (@$10K), Web &amp; graphic design - Petite Taway (@$4K), $3,500 for design services</t>
  </si>
  <si>
    <t xml:space="preserve">100-081510-3500        </t>
  </si>
  <si>
    <t>promotional and informational materials</t>
  </si>
  <si>
    <t>100-081510-3600</t>
  </si>
  <si>
    <t>Advertising</t>
  </si>
  <si>
    <t>tourism and ED-related digital media</t>
  </si>
  <si>
    <t>waterway guide $1500, NSF Dalhgren guide $1K, restaurant week $250, visitors guide $1K, digital advertising in target markets</t>
  </si>
  <si>
    <t xml:space="preserve">100-081510-3602        </t>
  </si>
  <si>
    <t>tradeshows, Web, Social Media, grants match, swag- VA250 contribution</t>
  </si>
  <si>
    <t>matching funds for grants @$10K</t>
  </si>
  <si>
    <t>Strictly Tourism</t>
  </si>
  <si>
    <t xml:space="preserve">100-081510-5510        </t>
  </si>
  <si>
    <t>state/regional/national meetings</t>
  </si>
  <si>
    <t xml:space="preserve">100-081510-5520        </t>
  </si>
  <si>
    <t xml:space="preserve">100-081510-5530        </t>
  </si>
  <si>
    <t>VADMO and VTC conferences</t>
  </si>
  <si>
    <t xml:space="preserve">100-081510-5540        </t>
  </si>
  <si>
    <t>100-081510-5600</t>
  </si>
  <si>
    <t>Marketing Related</t>
  </si>
  <si>
    <t>for ED: Web, Social Media, grants match, swag -</t>
  </si>
  <si>
    <t>Eco Devel</t>
  </si>
  <si>
    <t xml:space="preserve">100-081510-5810        </t>
  </si>
  <si>
    <t>VADMO, chamber member ship, VEDA, AMAZON $34.90</t>
  </si>
  <si>
    <t xml:space="preserve">100-081510-6002        </t>
  </si>
  <si>
    <t xml:space="preserve">Town Hosted Events                      </t>
  </si>
  <si>
    <t>Biz Breakfasts, regional mtgs</t>
  </si>
  <si>
    <t xml:space="preserve">100-081510-6012        </t>
  </si>
  <si>
    <t>selective professional materials</t>
  </si>
  <si>
    <t xml:space="preserve">100-081510-8202        </t>
  </si>
  <si>
    <t>100-081510-8204</t>
  </si>
  <si>
    <t>Gateway Signage</t>
  </si>
  <si>
    <t>081510 ** ECONOMIC DEVELOP, TOURISM &amp; GRANTS **</t>
  </si>
  <si>
    <t xml:space="preserve">100-081600-0000        </t>
  </si>
  <si>
    <t xml:space="preserve">**WWII GRANT**                          </t>
  </si>
  <si>
    <t xml:space="preserve">100-081600-3600        </t>
  </si>
  <si>
    <t xml:space="preserve">WWII Advertising                        </t>
  </si>
  <si>
    <t>081600 **WWII GRANT**</t>
  </si>
  <si>
    <t xml:space="preserve">100-082300-0000        </t>
  </si>
  <si>
    <t>** Greens Streets Grant - Award#18268 **</t>
  </si>
  <si>
    <t xml:space="preserve">100-082300-3140        </t>
  </si>
  <si>
    <t xml:space="preserve">Design                                  </t>
  </si>
  <si>
    <t xml:space="preserve">100-082300-3141        </t>
  </si>
  <si>
    <t xml:space="preserve">Survey                                  </t>
  </si>
  <si>
    <t>082300 ** Greens Streets Grant - Award#18268 **</t>
  </si>
  <si>
    <t xml:space="preserve">100-082301-0000        </t>
  </si>
  <si>
    <t xml:space="preserve">** NFWF Living Shoreline Grant **       </t>
  </si>
  <si>
    <t xml:space="preserve">100-082301-6000        </t>
  </si>
  <si>
    <t>NFWF Living Shoreline Grant Expenditures</t>
  </si>
  <si>
    <t>082301 ** NFWF Living Shoreline Grant **</t>
  </si>
  <si>
    <t xml:space="preserve">100-082600-0000        </t>
  </si>
  <si>
    <t xml:space="preserve">** LITTER CONTROL **                    </t>
  </si>
  <si>
    <t xml:space="preserve">100-082600-6007        </t>
  </si>
  <si>
    <t>082600 ** LITTER CONTROL **</t>
  </si>
  <si>
    <t xml:space="preserve">100-082601-0000        </t>
  </si>
  <si>
    <t xml:space="preserve">** VA Land Conservation FDN Grant **    </t>
  </si>
  <si>
    <t xml:space="preserve">100-082601-6000        </t>
  </si>
  <si>
    <t xml:space="preserve">VA Land Conservatin FDN Grant Expenses  </t>
  </si>
  <si>
    <t>082601 ** VA Land Conservation FDN Grant **</t>
  </si>
  <si>
    <t>100-082602-0000</t>
  </si>
  <si>
    <t>*VA Community Flood Preparedness Grant*</t>
  </si>
  <si>
    <t>100-082602-3100</t>
  </si>
  <si>
    <t>082602 * VA Community Flood Preparedness Grant*</t>
  </si>
  <si>
    <t>100-094000-0000</t>
  </si>
  <si>
    <t>** Capital Projects **</t>
  </si>
  <si>
    <t>100-094000-8100</t>
  </si>
  <si>
    <t>Acquistion - 800 Colonial Avenue</t>
  </si>
  <si>
    <t>100-094000-8101</t>
  </si>
  <si>
    <t>Demolition - 800 Colonial Avenue</t>
  </si>
  <si>
    <t>094000 ** Capital Projects **</t>
  </si>
  <si>
    <t xml:space="preserve">100-095000-0000        </t>
  </si>
  <si>
    <t xml:space="preserve">** DEBT SERVICE **                      </t>
  </si>
  <si>
    <t xml:space="preserve">100-095000-5801        </t>
  </si>
  <si>
    <t xml:space="preserve">VPSA 2015 GO Bond Annual Fees           </t>
  </si>
  <si>
    <t xml:space="preserve">100-095000-9006        </t>
  </si>
  <si>
    <t xml:space="preserve">Pitney Bowes Lease - Principal          </t>
  </si>
  <si>
    <t xml:space="preserve">100-095000-9007        </t>
  </si>
  <si>
    <t xml:space="preserve">Lease - Principal                       </t>
  </si>
  <si>
    <t xml:space="preserve">100-095000-9036        </t>
  </si>
  <si>
    <t xml:space="preserve">Pitney Bowes Lease - Interest           </t>
  </si>
  <si>
    <t xml:space="preserve">100-095000-9037        </t>
  </si>
  <si>
    <t xml:space="preserve">Lease - Interest                        </t>
  </si>
  <si>
    <t xml:space="preserve">100-095000-9111        </t>
  </si>
  <si>
    <t xml:space="preserve">2021 GO Bond Principal - Key Gov't Fin  </t>
  </si>
  <si>
    <t xml:space="preserve">100-095000-9112        </t>
  </si>
  <si>
    <t xml:space="preserve">2018 Radio System Upgrade - Princip     </t>
  </si>
  <si>
    <t xml:space="preserve">100-095000-9113        </t>
  </si>
  <si>
    <t xml:space="preserve">2015 GO Bond Principal (Blue Ridge)     </t>
  </si>
  <si>
    <t xml:space="preserve">100-095000-9115        </t>
  </si>
  <si>
    <t xml:space="preserve">2015 VPSA Bond Principal-Wilmington     </t>
  </si>
  <si>
    <t xml:space="preserve">100-095000-9118        </t>
  </si>
  <si>
    <t xml:space="preserve">2014 GO Bond - Principal (Union)        </t>
  </si>
  <si>
    <t xml:space="preserve">100-095000-9119        </t>
  </si>
  <si>
    <t xml:space="preserve">Bank Of America Lease - Principal       </t>
  </si>
  <si>
    <t xml:space="preserve">100-095000-9121        </t>
  </si>
  <si>
    <t xml:space="preserve">2021 GO Bond Interest - Key Gov't Fin   </t>
  </si>
  <si>
    <t xml:space="preserve">100-095000-9122        </t>
  </si>
  <si>
    <t xml:space="preserve">2018 Radio System Upgrade Interest      </t>
  </si>
  <si>
    <t xml:space="preserve">100-095000-9128        </t>
  </si>
  <si>
    <t xml:space="preserve">2014 GO Bond - Interest (Union)         </t>
  </si>
  <si>
    <t xml:space="preserve">100-095000-9129        </t>
  </si>
  <si>
    <t xml:space="preserve">Bank of America Lease - Interest        </t>
  </si>
  <si>
    <t xml:space="preserve">100-095000-9130        </t>
  </si>
  <si>
    <t xml:space="preserve">2015 GO Bond Interest (Blue Ridge)      </t>
  </si>
  <si>
    <t xml:space="preserve">100-095000-9135        </t>
  </si>
  <si>
    <t xml:space="preserve">2015 VPSA Bond Interest-Wilmington      </t>
  </si>
  <si>
    <t>095000 ** DEBT SERVICE **</t>
  </si>
  <si>
    <t xml:space="preserve">100-099999-0000        </t>
  </si>
  <si>
    <t xml:space="preserve">** TRANSFERS **                         </t>
  </si>
  <si>
    <t xml:space="preserve">100-099999-9003        </t>
  </si>
  <si>
    <t xml:space="preserve">School Fund Transfers                   </t>
  </si>
  <si>
    <t>State Budget calculator</t>
  </si>
  <si>
    <t>used ADM of 540 per school</t>
  </si>
  <si>
    <t xml:space="preserve">100-099999-9009        </t>
  </si>
  <si>
    <t xml:space="preserve">Transfer to Capital Improvements Fund   </t>
  </si>
  <si>
    <t>099999 ** TRANSFERS **</t>
  </si>
  <si>
    <t xml:space="preserve"> </t>
  </si>
  <si>
    <t>2024 Amended Budget</t>
  </si>
  <si>
    <t xml:space="preserve">2024 Actual </t>
  </si>
  <si>
    <t>2025 Amended Budget</t>
  </si>
  <si>
    <t xml:space="preserve">501-045000-0000        </t>
  </si>
  <si>
    <t xml:space="preserve">** SEWER DEPARTMENT **                  </t>
  </si>
  <si>
    <t xml:space="preserve">501-045000-1183        </t>
  </si>
  <si>
    <t xml:space="preserve">501-045000-1283        </t>
  </si>
  <si>
    <t xml:space="preserve">501-045000-1383        </t>
  </si>
  <si>
    <t xml:space="preserve">501-045000-2100        </t>
  </si>
  <si>
    <t xml:space="preserve">501-045000-2210        </t>
  </si>
  <si>
    <t xml:space="preserve">501-045000-2300        </t>
  </si>
  <si>
    <t xml:space="preserve">501-045000-2400        </t>
  </si>
  <si>
    <t xml:space="preserve">501-045000-2600        </t>
  </si>
  <si>
    <t xml:space="preserve">501-045000-2700        </t>
  </si>
  <si>
    <t xml:space="preserve">501-045000-2800        </t>
  </si>
  <si>
    <t xml:space="preserve">501-045000-3100        </t>
  </si>
  <si>
    <t>Restoration of '25 budget from rate study</t>
  </si>
  <si>
    <t>ARC GIS/CityWork/Fidelity</t>
  </si>
  <si>
    <t xml:space="preserve">501-045000-3101        </t>
  </si>
  <si>
    <t xml:space="preserve">501-045000-3130        </t>
  </si>
  <si>
    <t xml:space="preserve">Sewer Rate Study                        </t>
  </si>
  <si>
    <t>Rate Study through VRWA  N/C</t>
  </si>
  <si>
    <t>Mandated by DEQ, consent order</t>
  </si>
  <si>
    <t xml:space="preserve">501-045000-3310        </t>
  </si>
  <si>
    <t xml:space="preserve">Repairs &amp; Maintenance                  </t>
  </si>
  <si>
    <t>AR Auto, New Virginia Tractor, Fidelity Engineering, McDaniels, Ditch Witch, Beach Service Center, Atlantic Pump, Eastside Glass Shop, Pitts Exterior Designs, Dipardo &amp; Cole, Atlantic Machinery, Terex, Bayside King George</t>
  </si>
  <si>
    <t>more repairs to 4 pump stations and ;  2 roofs &amp; painting</t>
  </si>
  <si>
    <t xml:space="preserve">501-045000-3315        </t>
  </si>
  <si>
    <t xml:space="preserve">Repairs &amp; Maintenance Vehicles          </t>
  </si>
  <si>
    <t xml:space="preserve">501-045000-3320        </t>
  </si>
  <si>
    <t xml:space="preserve">5% Increase </t>
  </si>
  <si>
    <t>Fidelity - generator contract</t>
  </si>
  <si>
    <t>501-045000-3600</t>
  </si>
  <si>
    <t xml:space="preserve">501-045000-5110        </t>
  </si>
  <si>
    <t>Dominion approved price increase, see article</t>
  </si>
  <si>
    <t>Electricity</t>
  </si>
  <si>
    <t xml:space="preserve">501-045000-5120        </t>
  </si>
  <si>
    <t xml:space="preserve">501-045000-5230        </t>
  </si>
  <si>
    <t>Breezeline, Verizon</t>
  </si>
  <si>
    <t xml:space="preserve">501-045000-5308        </t>
  </si>
  <si>
    <t xml:space="preserve">Liability Insurance                     </t>
  </si>
  <si>
    <t>Insurance</t>
  </si>
  <si>
    <t xml:space="preserve">501-045000-5410        </t>
  </si>
  <si>
    <t>Historical Spending</t>
  </si>
  <si>
    <t>rental pumps/bypass pumps etc</t>
  </si>
  <si>
    <t xml:space="preserve">501-045000-5510        </t>
  </si>
  <si>
    <t>Personal Vehicle use</t>
  </si>
  <si>
    <t xml:space="preserve">501-045000-5530        </t>
  </si>
  <si>
    <t>No Increase</t>
  </si>
  <si>
    <t xml:space="preserve">501-045000-5540        </t>
  </si>
  <si>
    <t>VRWA, AWWA</t>
  </si>
  <si>
    <t>License requirements</t>
  </si>
  <si>
    <t xml:space="preserve">501-045000-5836        </t>
  </si>
  <si>
    <t>deferred maintentenance and deferred replacement</t>
  </si>
  <si>
    <t xml:space="preserve">501-045000-5838        </t>
  </si>
  <si>
    <t xml:space="preserve">FY 19 Contingency                       </t>
  </si>
  <si>
    <t xml:space="preserve">501-045000-6001        </t>
  </si>
  <si>
    <t>Basic Needs</t>
  </si>
  <si>
    <t xml:space="preserve">501-045000-6007        </t>
  </si>
  <si>
    <t xml:space="preserve">Atlantic Pump,  Ace Hardware, Core &amp; Main, Quill, Atlantic Machinery, Fidelity Engineering, Zoro, Grainger, USA Bluebook, NAPA, Walker, Sand &amp; Gravel, Amazon, MJ Friedl, Northern Neck Building Supply, New Virginia Tractor, Lowe's, CB Auto, </t>
  </si>
  <si>
    <t>cost going up - stock up occurs end of FY (May/June)</t>
  </si>
  <si>
    <t xml:space="preserve">501-045000-6008        </t>
  </si>
  <si>
    <t xml:space="preserve">costs go up and down </t>
  </si>
  <si>
    <t xml:space="preserve">501-045000-6009        </t>
  </si>
  <si>
    <t xml:space="preserve">Autozone, CB Auto, NAPA, Amazon, Core &amp; Main, </t>
  </si>
  <si>
    <t>Oil, windshield fulid, wipers, antifreeze, etc</t>
  </si>
  <si>
    <t xml:space="preserve">501-045000-6011        </t>
  </si>
  <si>
    <t>Amazon, Red Wing Shoes, LR Signs, Reflective Apparrel, Zoro, Grainger, Quill</t>
  </si>
  <si>
    <t>Replace Uniform shirts, boots</t>
  </si>
  <si>
    <t xml:space="preserve">501-045000-6019        </t>
  </si>
  <si>
    <t xml:space="preserve">Amazon </t>
  </si>
  <si>
    <t xml:space="preserve">cones, road, signs, </t>
  </si>
  <si>
    <t xml:space="preserve">501-045000-6500        </t>
  </si>
  <si>
    <t xml:space="preserve">Senior Discount Expense                 </t>
  </si>
  <si>
    <t>Based on current discounts</t>
  </si>
  <si>
    <t xml:space="preserve">501-045000-8012        </t>
  </si>
  <si>
    <t xml:space="preserve">Sewer Line - New Connections            </t>
  </si>
  <si>
    <t>No Change/offsetting revenue</t>
  </si>
  <si>
    <t>Core &amp; Main, Ferguson</t>
  </si>
  <si>
    <t>increase in development/infill - new charges cover costs</t>
  </si>
  <si>
    <t xml:space="preserve">501-045000-8108        </t>
  </si>
  <si>
    <t>Atlantic Pump, Hills Electric, Sherwood Logan</t>
  </si>
  <si>
    <t xml:space="preserve">2 pump new coms system </t>
  </si>
  <si>
    <t xml:space="preserve">501-045000-8150        </t>
  </si>
  <si>
    <t>Henderson Paving, Finley Paving</t>
  </si>
  <si>
    <t>asphalt cost rising. More utility road cuts due to increase in building/development.</t>
  </si>
  <si>
    <t xml:space="preserve">501-045000-8201        </t>
  </si>
  <si>
    <t>Vehicle Replacements</t>
  </si>
  <si>
    <t xml:space="preserve">501-045000-8202        </t>
  </si>
  <si>
    <t>CIP - 3rd Street Generator Upgrade</t>
  </si>
  <si>
    <t xml:space="preserve">501-045000-8203        </t>
  </si>
  <si>
    <t>CIP - Pump Station Repairs/Upgrades</t>
  </si>
  <si>
    <t>045000 ** SEWER DEPARTMENT **</t>
  </si>
  <si>
    <t xml:space="preserve">501-046000-0000        </t>
  </si>
  <si>
    <t xml:space="preserve">** TREATMENT PLANT DEPARTMENT **        </t>
  </si>
  <si>
    <t xml:space="preserve">501-046000-1183        </t>
  </si>
  <si>
    <t xml:space="preserve">501-046000-1283        </t>
  </si>
  <si>
    <t xml:space="preserve">501-046000-2100        </t>
  </si>
  <si>
    <t xml:space="preserve">501-046000-2210        </t>
  </si>
  <si>
    <t xml:space="preserve">501-046000-2300        </t>
  </si>
  <si>
    <t xml:space="preserve">501-046000-2400        </t>
  </si>
  <si>
    <t xml:space="preserve">501-046000-2600        </t>
  </si>
  <si>
    <t xml:space="preserve">501-046000-2700        </t>
  </si>
  <si>
    <t xml:space="preserve">501-046000-2800        </t>
  </si>
  <si>
    <t xml:space="preserve">501-046000-3100        </t>
  </si>
  <si>
    <t>MidAtlantic Labs, Bowman, Inboden, Coastal Bioanalysts, VAMWA, Aqualaw PLC,   ARM Group,  Required SEP Testing 30,500 - per consent order</t>
  </si>
  <si>
    <t>New DEQ testing requirements per permit, &amp; WWTP contractor Inboden</t>
  </si>
  <si>
    <t xml:space="preserve">501-046000-3101        </t>
  </si>
  <si>
    <t>501-046000-3130</t>
  </si>
  <si>
    <t xml:space="preserve">501-046000-3310        </t>
  </si>
  <si>
    <t xml:space="preserve">Repairs &amp; Maintenance        </t>
  </si>
  <si>
    <t xml:space="preserve">Atlantic Pump, Fire Safety Systems, Fidelity Engineering, Kaeser Compressors, Liberty Equipment, Universal Air &amp; Gas, New Virginia Tractor, Wood Equipment Svc.,  Ace Hardware, Rapid Fabrication, Quality Electric (Robey), Pinehill Towing, EI Technical Svcs, Ditch Witch, Atlantic Machinery, Terex, Beach Service Center, </t>
  </si>
  <si>
    <t xml:space="preserve"> sandblasting/painting/recoating steel etc at plant Generator work/repair </t>
  </si>
  <si>
    <t xml:space="preserve">501-046000-3315        </t>
  </si>
  <si>
    <t>McDaniels, HDR Services, Universal Air &amp; Gas, King George Truck &amp; Tire</t>
  </si>
  <si>
    <t>rolloff truck maintenance. Tires. PM.</t>
  </si>
  <si>
    <t xml:space="preserve">501-046000-3320        </t>
  </si>
  <si>
    <t>Fidelity Engineering</t>
  </si>
  <si>
    <t>SCADA (10K Lord&amp;Co), UV Lights,(13K - Trojan) Fidelity/Generators (7K), Air Compressors-Kaiser (6K), ChemScan (4200)</t>
  </si>
  <si>
    <t xml:space="preserve">501-046000-3600        </t>
  </si>
  <si>
    <t xml:space="preserve">501-046000-5110        </t>
  </si>
  <si>
    <t xml:space="preserve">501-046000-5210        </t>
  </si>
  <si>
    <t>Breezeline (2300), Verizon (700), Twilio Replenishment (400)</t>
  </si>
  <si>
    <t xml:space="preserve">501-046000-5230        </t>
  </si>
  <si>
    <t xml:space="preserve">501-046000-5410        </t>
  </si>
  <si>
    <t xml:space="preserve">Sunbelt, Southern Maryland Crane, Atlantic Machinery, </t>
  </si>
  <si>
    <t>Man lift, by-pass pumps</t>
  </si>
  <si>
    <t xml:space="preserve">501-046000-5510        </t>
  </si>
  <si>
    <t xml:space="preserve">501-046000-5530        </t>
  </si>
  <si>
    <t>Bobby's License Cont Ed</t>
  </si>
  <si>
    <t xml:space="preserve">501-046000-5540        </t>
  </si>
  <si>
    <t>Convention &amp; Education</t>
  </si>
  <si>
    <t xml:space="preserve">501-046000-5806        </t>
  </si>
  <si>
    <t xml:space="preserve">Licenses                                </t>
  </si>
  <si>
    <t>DEQ</t>
  </si>
  <si>
    <t xml:space="preserve">501-046000-5810        </t>
  </si>
  <si>
    <t xml:space="preserve">Dues &amp; Association Membership           </t>
  </si>
  <si>
    <t>VAMWA, VRWA, AWWA</t>
  </si>
  <si>
    <t xml:space="preserve">501-046000-5836        </t>
  </si>
  <si>
    <t>501-046000-5900</t>
  </si>
  <si>
    <t>DEQ/WQIF Monetary Assessments</t>
  </si>
  <si>
    <t>Based on History</t>
  </si>
  <si>
    <t xml:space="preserve">501-046000-6001        </t>
  </si>
  <si>
    <t>Quill and Amazon</t>
  </si>
  <si>
    <t xml:space="preserve">501-046000-6004        </t>
  </si>
  <si>
    <t xml:space="preserve">Medical &amp; Laboratory Supplies           </t>
  </si>
  <si>
    <t xml:space="preserve">USA Bluebook, Food Lion, Ace Hardware, Hach, Amazon, </t>
  </si>
  <si>
    <t xml:space="preserve">501-046000-6005        </t>
  </si>
  <si>
    <t>Ace Hardware, CB Auto, Amazon</t>
  </si>
  <si>
    <t xml:space="preserve">501-046000-6007        </t>
  </si>
  <si>
    <t>USA Bluebook, Ace Hardware, Atlantic Pump, Amazon, Atlantic Machinery, Hach, Fisher Scientific, Core &amp; Main, ESP, Hill's Industrial, Trojan Technologies, Universal Air &amp; Gas, Zoro, Clearwater, Inc., North American UV,  JP Morgan, Hach, Lowe's, Global-Pak, Inc., Grainger</t>
  </si>
  <si>
    <t xml:space="preserve">UV lights,rolloff liners, routine maintentenance </t>
  </si>
  <si>
    <t xml:space="preserve">501-046000-6008        </t>
  </si>
  <si>
    <t>Quarles, Superior Plus</t>
  </si>
  <si>
    <t>Oil, windshield fluid, etc.</t>
  </si>
  <si>
    <t xml:space="preserve">501-046000-6009        </t>
  </si>
  <si>
    <t xml:space="preserve">Autozone, CB Auto, NAPA, Amazon, Atlantic Machinery, Liberty Equipment, Pinehill Towing, Ace Hardware, </t>
  </si>
  <si>
    <t xml:space="preserve">501-046000-6011        </t>
  </si>
  <si>
    <t>Zoro, Grainger, Amazon, Redwing Shoes, Reflective Apparel, Food Lion</t>
  </si>
  <si>
    <t xml:space="preserve">501-046000-6014        </t>
  </si>
  <si>
    <t xml:space="preserve">501-046000-6022        </t>
  </si>
  <si>
    <t xml:space="preserve">Sludge Disposal                         </t>
  </si>
  <si>
    <t>5% Increase Cost plus 5% additional use</t>
  </si>
  <si>
    <t>Waste Management Services, Local</t>
  </si>
  <si>
    <t>Tipping fees. We will be pumping sludge from the tanks and on a regular daily basis</t>
  </si>
  <si>
    <t xml:space="preserve">501-046000-6026        </t>
  </si>
  <si>
    <t xml:space="preserve">Chemicals                               </t>
  </si>
  <si>
    <t>Polytec, Univar, Ace Hardware, Maryland Biochemical</t>
  </si>
  <si>
    <t xml:space="preserve">we have moved form lime to soda ash </t>
  </si>
  <si>
    <t xml:space="preserve">501-046000-8101        </t>
  </si>
  <si>
    <t xml:space="preserve">501-046000-8108        </t>
  </si>
  <si>
    <t>046000 ** TREATMENT PLANT DEPARTMENT **</t>
  </si>
  <si>
    <t xml:space="preserve">501-095000-0000        </t>
  </si>
  <si>
    <t xml:space="preserve">** UTILITY DEBT SERVICE **              </t>
  </si>
  <si>
    <t xml:space="preserve">501-095000-5800        </t>
  </si>
  <si>
    <t xml:space="preserve">Miscellaneous                           </t>
  </si>
  <si>
    <t xml:space="preserve">501-095000-9110        </t>
  </si>
  <si>
    <t xml:space="preserve">2017 GO Bond - Principal Carter Bk      </t>
  </si>
  <si>
    <t xml:space="preserve">501-095000-9111        </t>
  </si>
  <si>
    <t xml:space="preserve">501-095000-9113        </t>
  </si>
  <si>
    <t xml:space="preserve">I&amp;I Principal Payment Phase III         </t>
  </si>
  <si>
    <t xml:space="preserve">501-095000-9114        </t>
  </si>
  <si>
    <t xml:space="preserve">USDA Rural Dev-Prin (Jet Truck) 50%     </t>
  </si>
  <si>
    <t xml:space="preserve">501-095000-9115        </t>
  </si>
  <si>
    <t xml:space="preserve">Rural Dev Loan USDA-Prin (Jet Truck)50% </t>
  </si>
  <si>
    <t xml:space="preserve">501-095000-9117        </t>
  </si>
  <si>
    <t xml:space="preserve">2013 Bond - Principal                   </t>
  </si>
  <si>
    <t xml:space="preserve">501-095000-9118        </t>
  </si>
  <si>
    <t xml:space="preserve">2014 GO Bond - Principal                </t>
  </si>
  <si>
    <t xml:space="preserve">501-095000-9119        </t>
  </si>
  <si>
    <t xml:space="preserve">501-095000-9121        </t>
  </si>
  <si>
    <t xml:space="preserve">501-095000-9123        </t>
  </si>
  <si>
    <t xml:space="preserve">Rural Dev Loan USDA-Int (Jet Truck) 50% </t>
  </si>
  <si>
    <t xml:space="preserve">501-095000-9124        </t>
  </si>
  <si>
    <t xml:space="preserve">WWTP VRA 08-09 Upgrade Principal        </t>
  </si>
  <si>
    <t xml:space="preserve">501-095000-9125        </t>
  </si>
  <si>
    <t xml:space="preserve">I&amp;I Interest Payment Phase III          </t>
  </si>
  <si>
    <t xml:space="preserve">501-095000-9126        </t>
  </si>
  <si>
    <t xml:space="preserve">USDA Rural Dev-Int (Jet Truck) 50%      </t>
  </si>
  <si>
    <t xml:space="preserve">501-095000-9127        </t>
  </si>
  <si>
    <t xml:space="preserve">2013 Bond - Interest                    </t>
  </si>
  <si>
    <t xml:space="preserve">501-095000-9128        </t>
  </si>
  <si>
    <t xml:space="preserve">2014 GO Bond - Interest                 </t>
  </si>
  <si>
    <t xml:space="preserve">501-095000-9129        </t>
  </si>
  <si>
    <t xml:space="preserve">Bank Of America Lease - Interest        </t>
  </si>
  <si>
    <t xml:space="preserve">501-095000-9130        </t>
  </si>
  <si>
    <t xml:space="preserve">2017 Go Bond - Interest Carter Bank     </t>
  </si>
  <si>
    <t>095000**UTILITY DEBT SERVICE**</t>
  </si>
  <si>
    <t>501-099999-0000</t>
  </si>
  <si>
    <t>**TRANSFERS**</t>
  </si>
  <si>
    <t>501-099999-9001</t>
  </si>
  <si>
    <t>Transfer to General Fund</t>
  </si>
  <si>
    <t>099999**TRANSFERS**</t>
  </si>
  <si>
    <t>Total Sewer &amp; WWTP Expenditures</t>
  </si>
  <si>
    <t>2024 Actual unaudited</t>
  </si>
  <si>
    <t xml:space="preserve">503-044000-0000        </t>
  </si>
  <si>
    <t xml:space="preserve">** WATER DEPARTMENT **                  </t>
  </si>
  <si>
    <t xml:space="preserve">503-044000-1183        </t>
  </si>
  <si>
    <t xml:space="preserve">503-044000-1283        </t>
  </si>
  <si>
    <t xml:space="preserve">503-044000-1383        </t>
  </si>
  <si>
    <t xml:space="preserve">503-044000-2100        </t>
  </si>
  <si>
    <t xml:space="preserve">503-044000-2210        </t>
  </si>
  <si>
    <t xml:space="preserve">503-044000-2300        </t>
  </si>
  <si>
    <t xml:space="preserve">503-044000-2400        </t>
  </si>
  <si>
    <t xml:space="preserve">503-044000-2600        </t>
  </si>
  <si>
    <t xml:space="preserve">503-044000-2700        </t>
  </si>
  <si>
    <t xml:space="preserve">503-044000-2800        </t>
  </si>
  <si>
    <t xml:space="preserve">503-044000-3100        </t>
  </si>
  <si>
    <t>ESRI- GIS, Azteca (Cityworks), Sydnor Hydro - water licensing, Mid-Atlantic, water testing, Mueller - water meters, VA Utiliy - utility markings, Arceneaux - GIS consultant, Systems East</t>
  </si>
  <si>
    <t>GIS support , Meter system, Water Testing</t>
  </si>
  <si>
    <t xml:space="preserve">503-044000-3101        </t>
  </si>
  <si>
    <t xml:space="preserve">503-044000-3130        </t>
  </si>
  <si>
    <t xml:space="preserve">Water Rate Study                        </t>
  </si>
  <si>
    <t>Done by VRWA No Charge</t>
  </si>
  <si>
    <t>Mandated by DEQ consent order</t>
  </si>
  <si>
    <t xml:space="preserve">503-044000-3310        </t>
  </si>
  <si>
    <t xml:space="preserve">503-044000-3320        </t>
  </si>
  <si>
    <r>
      <t>water towers (Utility Service - 94,060 &amp; 26,100), Fidelity,</t>
    </r>
    <r>
      <rPr>
        <sz val="11"/>
        <color rgb="FFFFC000"/>
        <rFont val="Aptos Narrow"/>
        <family val="2"/>
      </rPr>
      <t xml:space="preserve"> Delta</t>
    </r>
    <r>
      <rPr>
        <sz val="11"/>
        <color rgb="FF000000"/>
        <rFont val="Aptos Narrow"/>
        <family val="2"/>
      </rPr>
      <t xml:space="preserve"> systems, 4400 (water communication system)</t>
    </r>
  </si>
  <si>
    <t xml:space="preserve">503-044000-3600        </t>
  </si>
  <si>
    <t>CCR report</t>
  </si>
  <si>
    <t xml:space="preserve">503-044000-5110        </t>
  </si>
  <si>
    <t xml:space="preserve">503-044000-5120        </t>
  </si>
  <si>
    <t>Propane</t>
  </si>
  <si>
    <t xml:space="preserve">503-044000-5210        </t>
  </si>
  <si>
    <t xml:space="preserve">503-044000-5230        </t>
  </si>
  <si>
    <t xml:space="preserve">503-044000-5308        </t>
  </si>
  <si>
    <t>FY26 Actual +5%</t>
  </si>
  <si>
    <t xml:space="preserve">503-044000-5410        </t>
  </si>
  <si>
    <t>Jet Truck rental, other misc equipment</t>
  </si>
  <si>
    <t xml:space="preserve">503-044000-5510        </t>
  </si>
  <si>
    <t xml:space="preserve">503-044000-5530        </t>
  </si>
  <si>
    <t>Bobby water license class, water conference, CPR class, water line locator classes</t>
  </si>
  <si>
    <t xml:space="preserve">503-044000-5540        </t>
  </si>
  <si>
    <t xml:space="preserve">503-044000-5806        </t>
  </si>
  <si>
    <t>DEQ (11K), VA Dept of Health (8700)</t>
  </si>
  <si>
    <t xml:space="preserve">503-044000-5810        </t>
  </si>
  <si>
    <t>APWA(450), VRWA (500), Amazon (50), American Waterworks(413)</t>
  </si>
  <si>
    <t xml:space="preserve">503-044000-5836        </t>
  </si>
  <si>
    <t xml:space="preserve">Ageing infrastructure, well pumps there are 4 well In town. 2 have been replaced in the last 10 yrs </t>
  </si>
  <si>
    <t>Contingency</t>
  </si>
  <si>
    <t xml:space="preserve">503-044000-5838        </t>
  </si>
  <si>
    <t xml:space="preserve">503-044000-6001        </t>
  </si>
  <si>
    <t xml:space="preserve">503-044000-6004        </t>
  </si>
  <si>
    <t xml:space="preserve">Laboratory Supplies                     </t>
  </si>
  <si>
    <t>Univar and Polytec, see emails</t>
  </si>
  <si>
    <t>Chemicals for water treatment</t>
  </si>
  <si>
    <t xml:space="preserve">503-044000-6007        </t>
  </si>
  <si>
    <t xml:space="preserve">Repairs &amp; Maintenance Supplies          </t>
  </si>
  <si>
    <t>Marking paint, gravel, gloves, parts for water line repairs, pipe, etc.</t>
  </si>
  <si>
    <t xml:space="preserve">503-044000-6008        </t>
  </si>
  <si>
    <t xml:space="preserve">503-044000-6009        </t>
  </si>
  <si>
    <t xml:space="preserve">Napa, </t>
  </si>
  <si>
    <t>Oil, windshield fluid, filters, etc.</t>
  </si>
  <si>
    <t xml:space="preserve">503-044000-6011        </t>
  </si>
  <si>
    <t>Bluebook, Grainger</t>
  </si>
  <si>
    <t>Vests, shoes, gloves, glasses, etc</t>
  </si>
  <si>
    <t xml:space="preserve">503-044000-6026        </t>
  </si>
  <si>
    <t xml:space="preserve">503-044000-6500        </t>
  </si>
  <si>
    <t>Historical Audit Entry</t>
  </si>
  <si>
    <t xml:space="preserve">503-044000-8011        </t>
  </si>
  <si>
    <t xml:space="preserve">Water Line - New Connections            </t>
  </si>
  <si>
    <t>No Change offsetting revenue</t>
  </si>
  <si>
    <t>Core and Main, Ferguson</t>
  </si>
  <si>
    <t xml:space="preserve">big cost is meter boxes order a yr out as well as water line parts </t>
  </si>
  <si>
    <t xml:space="preserve">503-044000-8101        </t>
  </si>
  <si>
    <t xml:space="preserve">503-044000-8103        </t>
  </si>
  <si>
    <t xml:space="preserve">TOCB Water System Controls              </t>
  </si>
  <si>
    <t xml:space="preserve">503-044000-8108        </t>
  </si>
  <si>
    <t xml:space="preserve">No Change </t>
  </si>
  <si>
    <t>Cut off saws (1K), power snakes (2K),rapid radios (1100 for 6 new), replace trailer (9K)</t>
  </si>
  <si>
    <t xml:space="preserve">503-044000-8150        </t>
  </si>
  <si>
    <t>cost has gone up. more road cuts do to incresd  building utilities cuts, partial recovery in new Connection fees</t>
  </si>
  <si>
    <t>Materials to repair roads after repairing water lines</t>
  </si>
  <si>
    <t xml:space="preserve">503-044000-8201        </t>
  </si>
  <si>
    <t>503-044000-8202</t>
  </si>
  <si>
    <t>CIP - Dennison Well Abandonment</t>
  </si>
  <si>
    <t xml:space="preserve">503-044000-8212        </t>
  </si>
  <si>
    <t>Capital Projects</t>
  </si>
  <si>
    <t>044000 ** WATER DEPARTMENT **</t>
  </si>
  <si>
    <t xml:space="preserve">503-095000-0000        </t>
  </si>
  <si>
    <t xml:space="preserve">503-095000-5800        </t>
  </si>
  <si>
    <t xml:space="preserve">503-095000-9111        </t>
  </si>
  <si>
    <t xml:space="preserve">503-095000-9113        </t>
  </si>
  <si>
    <t xml:space="preserve">503-095000-9114        </t>
  </si>
  <si>
    <t xml:space="preserve">503-095000-9115        </t>
  </si>
  <si>
    <t xml:space="preserve">503-095000-9116        </t>
  </si>
  <si>
    <t xml:space="preserve">VRA-2017 Water Revenue Bond Principal   </t>
  </si>
  <si>
    <t xml:space="preserve">503-095000-9118        </t>
  </si>
  <si>
    <t xml:space="preserve">503-095000-9121        </t>
  </si>
  <si>
    <t xml:space="preserve">503-095000-9123        </t>
  </si>
  <si>
    <t xml:space="preserve">503-095000-9126        </t>
  </si>
  <si>
    <t xml:space="preserve">503-095000-9128        </t>
  </si>
  <si>
    <t xml:space="preserve">503-095000-9130        </t>
  </si>
  <si>
    <t xml:space="preserve">503-095000-9136        </t>
  </si>
  <si>
    <t xml:space="preserve">VRA-2017 Water Revenue Bond Interes     </t>
  </si>
  <si>
    <t xml:space="preserve">503-095000-9145        </t>
  </si>
  <si>
    <t xml:space="preserve">VRA-VA Water Revolvng Fund 2017 Int     </t>
  </si>
  <si>
    <t>503-099999-0000</t>
  </si>
  <si>
    <t>** TRANSFERS **</t>
  </si>
  <si>
    <t>503-099999-9003</t>
  </si>
  <si>
    <t>Transfer to Sewer Fund</t>
  </si>
  <si>
    <t>2025 Acutal</t>
  </si>
  <si>
    <t>2026 Amended Budget</t>
  </si>
  <si>
    <t>2026 Acutal @12/31/2025</t>
  </si>
  <si>
    <t>FY2027 Projected Revenue</t>
  </si>
  <si>
    <t>Basis</t>
  </si>
  <si>
    <t>Notes</t>
  </si>
  <si>
    <t xml:space="preserve">100-011001-0001        </t>
  </si>
  <si>
    <t xml:space="preserve">Real Estate Current Year                </t>
  </si>
  <si>
    <t>95% of 2026 assessment</t>
  </si>
  <si>
    <t>Could increase another 3% based on actuals - would total $4,984,905.42</t>
  </si>
  <si>
    <t xml:space="preserve">100-011001-0002        </t>
  </si>
  <si>
    <t xml:space="preserve">Real Estate Delinquent Taxes            </t>
  </si>
  <si>
    <t>leaving at FY26 estimate  5 year average is $181,702.55</t>
  </si>
  <si>
    <t>collected $200K + in last 2 years with the addition of using TACS for collections</t>
  </si>
  <si>
    <t xml:space="preserve">100-011001-0003        </t>
  </si>
  <si>
    <t xml:space="preserve">Real Estate Interest                    </t>
  </si>
  <si>
    <t>5 year average</t>
  </si>
  <si>
    <t xml:space="preserve">100-011001-0004        </t>
  </si>
  <si>
    <t xml:space="preserve">Real Estate Penalty                     </t>
  </si>
  <si>
    <t xml:space="preserve">100-011020-0001        </t>
  </si>
  <si>
    <t xml:space="preserve">Public Service                          </t>
  </si>
  <si>
    <t>Tax year 2025 Land book value</t>
  </si>
  <si>
    <t>using FY26 actual billed</t>
  </si>
  <si>
    <t xml:space="preserve">100-011030-0001        </t>
  </si>
  <si>
    <t xml:space="preserve">Personal Property Taxes                 </t>
  </si>
  <si>
    <t>90% of billing, less abatements</t>
  </si>
  <si>
    <t xml:space="preserve">100-011030-0002        </t>
  </si>
  <si>
    <t xml:space="preserve">Personal Property Delinquent Taxes      </t>
  </si>
  <si>
    <t xml:space="preserve"> + 8% - engaged TACS to collect delinquent PP </t>
  </si>
  <si>
    <t xml:space="preserve">100-011060-0001        </t>
  </si>
  <si>
    <t xml:space="preserve">Personal Property Penalty               </t>
  </si>
  <si>
    <t xml:space="preserve">+ 8% - engaged TACS for delinquent collection </t>
  </si>
  <si>
    <t xml:space="preserve">100-011060-0002        </t>
  </si>
  <si>
    <t xml:space="preserve">Personal Property Interest              </t>
  </si>
  <si>
    <t xml:space="preserve">100-012010-0001        </t>
  </si>
  <si>
    <t xml:space="preserve">Local Sales Tax                         </t>
  </si>
  <si>
    <t>4.3% over FY25 Actual-</t>
  </si>
  <si>
    <t xml:space="preserve">100-012020-0001        </t>
  </si>
  <si>
    <t xml:space="preserve">Electric                                </t>
  </si>
  <si>
    <t>2.5% over FY25 Actual</t>
  </si>
  <si>
    <t xml:space="preserve">100-012030-0001        </t>
  </si>
  <si>
    <t xml:space="preserve">Business Licenses               </t>
  </si>
  <si>
    <t>4% over FY26 Budgeted</t>
  </si>
  <si>
    <t xml:space="preserve">100-012030-0002        </t>
  </si>
  <si>
    <t xml:space="preserve">Business License-FY 19-20               </t>
  </si>
  <si>
    <t>not used anymore</t>
  </si>
  <si>
    <t xml:space="preserve">100-012050-0001        </t>
  </si>
  <si>
    <t xml:space="preserve">Vehicle License                         </t>
  </si>
  <si>
    <t>90% of billing; 98% FY25 Golf cart sold</t>
  </si>
  <si>
    <t xml:space="preserve">100-012060-0001        </t>
  </si>
  <si>
    <t xml:space="preserve">Bank Franchise Taxes                    </t>
  </si>
  <si>
    <t xml:space="preserve">100-012080-0001        </t>
  </si>
  <si>
    <t xml:space="preserve">Cigarette Tax Revenue                   </t>
  </si>
  <si>
    <t>1% over FY26 Budgeted</t>
  </si>
  <si>
    <t xml:space="preserve">100-012100-0001        </t>
  </si>
  <si>
    <t xml:space="preserve">Lodging Taxes                           </t>
  </si>
  <si>
    <t>Downward trend of collection</t>
  </si>
  <si>
    <t xml:space="preserve">100-012110-0001        </t>
  </si>
  <si>
    <t xml:space="preserve">Meals Tax                               </t>
  </si>
  <si>
    <t xml:space="preserve">100-012110-0002        </t>
  </si>
  <si>
    <t xml:space="preserve">Meals Tax - Vendor Payments             </t>
  </si>
  <si>
    <t xml:space="preserve">100-012120-0001        </t>
  </si>
  <si>
    <t xml:space="preserve">Cottage Taxes                           </t>
  </si>
  <si>
    <t xml:space="preserve">100-012180-0001        </t>
  </si>
  <si>
    <t xml:space="preserve">Communication Sales Tax                 </t>
  </si>
  <si>
    <t xml:space="preserve">FY26 collection YTD </t>
  </si>
  <si>
    <t xml:space="preserve">100-013030-0007        </t>
  </si>
  <si>
    <t xml:space="preserve">Zoning Permits                          </t>
  </si>
  <si>
    <t xml:space="preserve">100-013030-0008        </t>
  </si>
  <si>
    <t xml:space="preserve">Building Permits                        </t>
  </si>
  <si>
    <t xml:space="preserve">100-013030-0033        </t>
  </si>
  <si>
    <t xml:space="preserve">Yard Sales                              </t>
  </si>
  <si>
    <t xml:space="preserve">100-013030-0034        </t>
  </si>
  <si>
    <t>Short Term Rental Permit Fees</t>
  </si>
  <si>
    <t>previous year actual</t>
  </si>
  <si>
    <t xml:space="preserve">100-014010-0001        </t>
  </si>
  <si>
    <t xml:space="preserve">Court Fines &amp; Forfeitures               </t>
  </si>
  <si>
    <t xml:space="preserve">100-014010-0002        </t>
  </si>
  <si>
    <t xml:space="preserve">Parking Fines                           </t>
  </si>
  <si>
    <t xml:space="preserve">100-014010-0003        </t>
  </si>
  <si>
    <t xml:space="preserve">Court Mandated Restitution              </t>
  </si>
  <si>
    <t>Unpreditable</t>
  </si>
  <si>
    <t xml:space="preserve">100-015010-0001        </t>
  </si>
  <si>
    <t xml:space="preserve">Interest On Bank Deposits-REPO          </t>
  </si>
  <si>
    <t>Account switched to ICS sweep account</t>
  </si>
  <si>
    <t xml:space="preserve">100-015010-0002        </t>
  </si>
  <si>
    <t xml:space="preserve">Reserve Investment Interest             </t>
  </si>
  <si>
    <t xml:space="preserve">100-015010-0003        </t>
  </si>
  <si>
    <t xml:space="preserve">Interest - Parking Meter Account#0144   </t>
  </si>
  <si>
    <t>FY26 actuals</t>
  </si>
  <si>
    <t xml:space="preserve">100-015010-0004        </t>
  </si>
  <si>
    <t xml:space="preserve">Interest Earnings BZ Bond Account       </t>
  </si>
  <si>
    <t xml:space="preserve">100-015010-0005        </t>
  </si>
  <si>
    <t xml:space="preserve">Interest- UB&amp;T Sch Constr Don8 Acct     </t>
  </si>
  <si>
    <t xml:space="preserve">100-015010-0006        </t>
  </si>
  <si>
    <t xml:space="preserve">Interest - Lease                        </t>
  </si>
  <si>
    <t>audit entry only</t>
  </si>
  <si>
    <t xml:space="preserve">100-015010-0022        </t>
  </si>
  <si>
    <t>Interest - ICS Account 4740 (Sweep)</t>
  </si>
  <si>
    <t xml:space="preserve">100-015012-0001        </t>
  </si>
  <si>
    <t>Interest - LGIP Investments</t>
  </si>
  <si>
    <t>2 year average</t>
  </si>
  <si>
    <t xml:space="preserve">100-015010-0007        </t>
  </si>
  <si>
    <t xml:space="preserve">Credit Card Fees                        </t>
  </si>
  <si>
    <t xml:space="preserve">100-015020-0005        </t>
  </si>
  <si>
    <t xml:space="preserve">Rent - Pier Lease Agreement             </t>
  </si>
  <si>
    <t>Estimated by Melissa</t>
  </si>
  <si>
    <t xml:space="preserve">100-015020-0006        </t>
  </si>
  <si>
    <t xml:space="preserve">Vendor's Rental Fee Concession          </t>
  </si>
  <si>
    <t xml:space="preserve">100-015020-0008        </t>
  </si>
  <si>
    <t xml:space="preserve">Rent - Tower Lease                      </t>
  </si>
  <si>
    <t>From contract</t>
  </si>
  <si>
    <t xml:space="preserve">100-015020-0009        </t>
  </si>
  <si>
    <t xml:space="preserve">Rent - Town Owned Property              </t>
  </si>
  <si>
    <t xml:space="preserve">100-015020-0011        </t>
  </si>
  <si>
    <t xml:space="preserve">Rent - Chamber 106 Hawthorne St         </t>
  </si>
  <si>
    <t xml:space="preserve">100-015020-0012        </t>
  </si>
  <si>
    <t xml:space="preserve">Rental of Town Center Facility          </t>
  </si>
  <si>
    <t xml:space="preserve">100-016070-0002        </t>
  </si>
  <si>
    <t xml:space="preserve">Permit Parking                          </t>
  </si>
  <si>
    <t>Based on actual FY25 collections</t>
  </si>
  <si>
    <t xml:space="preserve">100-016070-0003        </t>
  </si>
  <si>
    <t xml:space="preserve">Parking Space Rental Businesses         </t>
  </si>
  <si>
    <t xml:space="preserve">100-016070-0004        </t>
  </si>
  <si>
    <t xml:space="preserve">Ent/Town Row Land Use Permit            </t>
  </si>
  <si>
    <t xml:space="preserve">100-016070-0005        </t>
  </si>
  <si>
    <t xml:space="preserve">Permit Parking RE Owners                </t>
  </si>
  <si>
    <t>4 year average</t>
  </si>
  <si>
    <t xml:space="preserve">100-016080-0002        </t>
  </si>
  <si>
    <t xml:space="preserve">Waste Collection &amp; Disposal             </t>
  </si>
  <si>
    <t xml:space="preserve">100-016080-0050        </t>
  </si>
  <si>
    <t xml:space="preserve">Negligent Property Upkeep Charges       </t>
  </si>
  <si>
    <t>FY2025 actual , not being done as consistant as previous years</t>
  </si>
  <si>
    <t xml:space="preserve">100-016080-1000        </t>
  </si>
  <si>
    <t xml:space="preserve">Carry-over From Prior Year              </t>
  </si>
  <si>
    <t xml:space="preserve">100-016082-0001        </t>
  </si>
  <si>
    <t>Trash Collection Fees</t>
  </si>
  <si>
    <t>Used 2nd quarter billing</t>
  </si>
  <si>
    <t xml:space="preserve">100-016082-0002        </t>
  </si>
  <si>
    <t>Trash Collection Penalty &amp; Interest</t>
  </si>
  <si>
    <t xml:space="preserve">100-018000-0001        </t>
  </si>
  <si>
    <t xml:space="preserve">Miscellaneous Revenue                   </t>
  </si>
  <si>
    <t xml:space="preserve">100-018000-0002        </t>
  </si>
  <si>
    <t xml:space="preserve">Sale of Surplus Items                   </t>
  </si>
  <si>
    <t xml:space="preserve">100-018000-0003        </t>
  </si>
  <si>
    <t xml:space="preserve">Merchandise Sales                       </t>
  </si>
  <si>
    <t xml:space="preserve">100-018000-0004        </t>
  </si>
  <si>
    <t xml:space="preserve">Scrap Metal Recycling Proceeds          </t>
  </si>
  <si>
    <t xml:space="preserve">100-018990-0003        </t>
  </si>
  <si>
    <t xml:space="preserve">Special Events Revenue                  </t>
  </si>
  <si>
    <t>no changes to fee schedule</t>
  </si>
  <si>
    <t xml:space="preserve">100-018990-0004        </t>
  </si>
  <si>
    <t xml:space="preserve">Delinquent Tax Sale Proceeds            </t>
  </si>
  <si>
    <t xml:space="preserve">100-018990-0006        </t>
  </si>
  <si>
    <t xml:space="preserve">Sch Constr Donations - Restricted       </t>
  </si>
  <si>
    <t xml:space="preserve">100-018990-0010        </t>
  </si>
  <si>
    <t xml:space="preserve">Misc. Refund                            </t>
  </si>
  <si>
    <t xml:space="preserve">100-018990-0011        </t>
  </si>
  <si>
    <t xml:space="preserve">Misc T1 school connection               </t>
  </si>
  <si>
    <t xml:space="preserve">100-018990-0013        </t>
  </si>
  <si>
    <t xml:space="preserve">Misc Refund From Insurance Claims       </t>
  </si>
  <si>
    <t xml:space="preserve">100-018990-0021        </t>
  </si>
  <si>
    <t xml:space="preserve">Bad check fee/collection fee            </t>
  </si>
  <si>
    <t>adjusted to current revenue received</t>
  </si>
  <si>
    <t xml:space="preserve">100-018990-0025        </t>
  </si>
  <si>
    <t xml:space="preserve">Admin Fee - Delinquent Collections      </t>
  </si>
  <si>
    <t xml:space="preserve">100-018990-9993       </t>
  </si>
  <si>
    <t>VA Community Flood Preparedness Grant</t>
  </si>
  <si>
    <t xml:space="preserve">100-018990-9994       </t>
  </si>
  <si>
    <t>Colonial Beach Greenspace Grant Proceeds</t>
  </si>
  <si>
    <t xml:space="preserve">100-018990-9995        </t>
  </si>
  <si>
    <t xml:space="preserve">VRSA Risk Management Grant Proceeds     </t>
  </si>
  <si>
    <t>Grant, not budgeting</t>
  </si>
  <si>
    <t xml:space="preserve">100-018990-9996        </t>
  </si>
  <si>
    <t xml:space="preserve">NFWF Living Shoreline Grant Revenue     </t>
  </si>
  <si>
    <t xml:space="preserve">100-018990-9997        </t>
  </si>
  <si>
    <t xml:space="preserve">Marketing Leverage Grant Revenue        </t>
  </si>
  <si>
    <t xml:space="preserve">100-018990-9998        </t>
  </si>
  <si>
    <t xml:space="preserve">VA Land Conservation Grant Revenue      </t>
  </si>
  <si>
    <t xml:space="preserve">100-018990-9999        </t>
  </si>
  <si>
    <t xml:space="preserve">Unidentified Revenue                    </t>
  </si>
  <si>
    <t xml:space="preserve">100-022010-0905        </t>
  </si>
  <si>
    <t xml:space="preserve">2024 PPTRA Reimbursements               </t>
  </si>
  <si>
    <t>level funding</t>
  </si>
  <si>
    <t xml:space="preserve">100-022010-1000        </t>
  </si>
  <si>
    <t xml:space="preserve">VA Land Conservation Grant   </t>
  </si>
  <si>
    <t xml:space="preserve">100-024010-0001        </t>
  </si>
  <si>
    <t xml:space="preserve">Law Enforcement Assistance              </t>
  </si>
  <si>
    <t>2% increase FY26 actual</t>
  </si>
  <si>
    <t xml:space="preserve">100-024010-0003        </t>
  </si>
  <si>
    <t xml:space="preserve">Car Rental Tax                         </t>
  </si>
  <si>
    <t xml:space="preserve">FY25 actual  </t>
  </si>
  <si>
    <t xml:space="preserve">100-024010-0004        </t>
  </si>
  <si>
    <t xml:space="preserve">P2P Vehicle Share Distributions         </t>
  </si>
  <si>
    <t xml:space="preserve">100-024010-0005        </t>
  </si>
  <si>
    <t xml:space="preserve">SRO Grant Proceeds                      </t>
  </si>
  <si>
    <t>Grant not available</t>
  </si>
  <si>
    <t xml:space="preserve">100-024010-0006        </t>
  </si>
  <si>
    <t>Moped and ATV Sales Tax</t>
  </si>
  <si>
    <t>Rolling Stock Tax</t>
  </si>
  <si>
    <t xml:space="preserve">100-024010-0011        </t>
  </si>
  <si>
    <t xml:space="preserve">100-024020-0001        </t>
  </si>
  <si>
    <t xml:space="preserve">Fire Department Grant                   </t>
  </si>
  <si>
    <t>level funding, amount received in FY25</t>
  </si>
  <si>
    <t xml:space="preserve">100-024030-0002        </t>
  </si>
  <si>
    <t xml:space="preserve">Litter Control                          </t>
  </si>
  <si>
    <t xml:space="preserve">100-024070-0001        </t>
  </si>
  <si>
    <t xml:space="preserve">WanderLove Grant Proceeds               </t>
  </si>
  <si>
    <t xml:space="preserve">100-024070-0003        </t>
  </si>
  <si>
    <t xml:space="preserve">50 Years of Love Grant Proceeds         </t>
  </si>
  <si>
    <t xml:space="preserve">100-024070-0004        </t>
  </si>
  <si>
    <t xml:space="preserve">Green Streets Grant - Award#18268       </t>
  </si>
  <si>
    <t xml:space="preserve">100-024070-0005        </t>
  </si>
  <si>
    <t>Wayfinding Signage Grant - CB Foundation</t>
  </si>
  <si>
    <t xml:space="preserve">100-024070-0006        </t>
  </si>
  <si>
    <t xml:space="preserve">Gateway &amp; Wayfinding Signage Grant-DHCD </t>
  </si>
  <si>
    <t xml:space="preserve">100-024090-0004        </t>
  </si>
  <si>
    <t xml:space="preserve">100-024095-0005        </t>
  </si>
  <si>
    <t xml:space="preserve">Pedestrian Plaza - VDOT Grant           </t>
  </si>
  <si>
    <t xml:space="preserve">100-024095-0007        </t>
  </si>
  <si>
    <t xml:space="preserve">Ped Plaza - DHDC Reimburse              </t>
  </si>
  <si>
    <t xml:space="preserve">100-024199-0002        </t>
  </si>
  <si>
    <t xml:space="preserve">State Highway Funds                     </t>
  </si>
  <si>
    <t xml:space="preserve">100-032030-0001        </t>
  </si>
  <si>
    <t xml:space="preserve">DMV Grant                               </t>
  </si>
  <si>
    <t xml:space="preserve">100-032030-0002        </t>
  </si>
  <si>
    <t xml:space="preserve">CARES ACT RELIEF FUNDS Received         </t>
  </si>
  <si>
    <t xml:space="preserve">100-032030-0003        </t>
  </si>
  <si>
    <t>COPS Grant - PD Accreditation</t>
  </si>
  <si>
    <t xml:space="preserve">100-032030-0004        </t>
  </si>
  <si>
    <t xml:space="preserve">DCJS LOLE Grant                         </t>
  </si>
  <si>
    <t xml:space="preserve">100-032030-0005      </t>
  </si>
  <si>
    <t>DCJS Bryne/JAG Grant</t>
  </si>
  <si>
    <t xml:space="preserve">100-032030-0006        </t>
  </si>
  <si>
    <t xml:space="preserve">ARPA Law Enforcement Equipment Grant    </t>
  </si>
  <si>
    <t xml:space="preserve">100-032030-0007        </t>
  </si>
  <si>
    <t>ARPA Tourism Grant</t>
  </si>
  <si>
    <t xml:space="preserve">100-032030-0008        </t>
  </si>
  <si>
    <t xml:space="preserve">100-041040-0003        </t>
  </si>
  <si>
    <t xml:space="preserve">Debt Proceeds 2021 Bond Refinancing     </t>
  </si>
  <si>
    <t xml:space="preserve">100-090000-0002        </t>
  </si>
  <si>
    <t xml:space="preserve">Transfer from Reserve                   </t>
  </si>
  <si>
    <t>100-090000-0003</t>
  </si>
  <si>
    <t>Transfer from Fund 200 ARPA</t>
  </si>
  <si>
    <t>100-090000-0004</t>
  </si>
  <si>
    <t>Transfer from Fund 410</t>
  </si>
  <si>
    <t xml:space="preserve">100-090000-0006      </t>
  </si>
  <si>
    <t>Transfer from Sewer Fund</t>
  </si>
  <si>
    <t xml:space="preserve">100-090000-0007        </t>
  </si>
  <si>
    <t xml:space="preserve">Transfer from Captial Projects Fund     </t>
  </si>
  <si>
    <t xml:space="preserve">100-090000-0008        </t>
  </si>
  <si>
    <t>Transfer from Erosion Fund</t>
  </si>
  <si>
    <t xml:space="preserve">100-090000-0100        </t>
  </si>
  <si>
    <t xml:space="preserve">Carry-Over From Prior Year              </t>
  </si>
  <si>
    <t>100 General Fund Revenue Total</t>
  </si>
  <si>
    <t xml:space="preserve">501-016080-0002        </t>
  </si>
  <si>
    <t xml:space="preserve">Sewer Charges                           </t>
  </si>
  <si>
    <t xml:space="preserve">501-016080-0003        </t>
  </si>
  <si>
    <t xml:space="preserve">Penalty                                 </t>
  </si>
  <si>
    <t xml:space="preserve">501-016080-0004        </t>
  </si>
  <si>
    <t xml:space="preserve">Interest                                </t>
  </si>
  <si>
    <t xml:space="preserve">501-016080-0006        </t>
  </si>
  <si>
    <t xml:space="preserve">Connection Fees - Sewer                 </t>
  </si>
  <si>
    <t xml:space="preserve">501-016080-0009        </t>
  </si>
  <si>
    <t xml:space="preserve">Septage Receiving                       </t>
  </si>
  <si>
    <t xml:space="preserve">501-016080-0010        </t>
  </si>
  <si>
    <t xml:space="preserve">Wastewater Proccesing Fee               </t>
  </si>
  <si>
    <t xml:space="preserve">501-016080-0011        </t>
  </si>
  <si>
    <t xml:space="preserve">WWPUP County Payments                   </t>
  </si>
  <si>
    <t xml:space="preserve">501-016080-0012        </t>
  </si>
  <si>
    <t>Plan Review Fee</t>
  </si>
  <si>
    <t xml:space="preserve">501-016080-0013        </t>
  </si>
  <si>
    <t xml:space="preserve">County Share of Capital Improvement     </t>
  </si>
  <si>
    <t xml:space="preserve">501-016080-0014    </t>
  </si>
  <si>
    <t>Inspection Fees</t>
  </si>
  <si>
    <t xml:space="preserve">501-016080-0015      </t>
  </si>
  <si>
    <t>Availability Fee</t>
  </si>
  <si>
    <t>Based on current revenue</t>
  </si>
  <si>
    <t xml:space="preserve">501-016080-1000        </t>
  </si>
  <si>
    <t xml:space="preserve">Carry-over From Reserves      </t>
  </si>
  <si>
    <t xml:space="preserve">501-018900-0001        </t>
  </si>
  <si>
    <t>Wastewater Agreement Settlement Proceeds</t>
  </si>
  <si>
    <t>501-018999-1000</t>
  </si>
  <si>
    <t>Capital Contribution from Town</t>
  </si>
  <si>
    <t xml:space="preserve">501-019010-0002        </t>
  </si>
  <si>
    <t xml:space="preserve">501-032020-0001        </t>
  </si>
  <si>
    <t xml:space="preserve">Debt Proceeds - USDA                    </t>
  </si>
  <si>
    <t xml:space="preserve">501-032020-0002        </t>
  </si>
  <si>
    <t xml:space="preserve">Grant Proceeds - USDA Rural Development </t>
  </si>
  <si>
    <t xml:space="preserve">501-041020-0001        </t>
  </si>
  <si>
    <t xml:space="preserve">Gain on sale of assets                  </t>
  </si>
  <si>
    <t xml:space="preserve">501-041040-0003        </t>
  </si>
  <si>
    <t>501-099999-9003</t>
  </si>
  <si>
    <t>Transfer from Water Fund</t>
  </si>
  <si>
    <t>501 Sewer &amp; WWTP Fund Revenue Total</t>
  </si>
  <si>
    <t>2024 Actual</t>
  </si>
  <si>
    <t xml:space="preserve">2025 Actual </t>
  </si>
  <si>
    <t xml:space="preserve">503-016080-0001        </t>
  </si>
  <si>
    <t xml:space="preserve">Water Charges                           </t>
  </si>
  <si>
    <t xml:space="preserve">503-016080-0003        </t>
  </si>
  <si>
    <t xml:space="preserve">503-016080-0004        </t>
  </si>
  <si>
    <t xml:space="preserve">503-016080-0005        </t>
  </si>
  <si>
    <t xml:space="preserve">New Water Connection Fees               </t>
  </si>
  <si>
    <t xml:space="preserve">503-016080-0006        </t>
  </si>
  <si>
    <t xml:space="preserve">Reconnection Fees                       </t>
  </si>
  <si>
    <t xml:space="preserve">503-016080-0007        </t>
  </si>
  <si>
    <t>Additional Connection Fees</t>
  </si>
  <si>
    <t xml:space="preserve">503-016080-0008        </t>
  </si>
  <si>
    <t>Utility Shut Off Fees</t>
  </si>
  <si>
    <t xml:space="preserve">503-016080-0012        </t>
  </si>
  <si>
    <t>Plan Review Fees</t>
  </si>
  <si>
    <t xml:space="preserve">503-016080-0014        </t>
  </si>
  <si>
    <t xml:space="preserve">503-016080-0015        </t>
  </si>
  <si>
    <t>Availability Fees</t>
  </si>
  <si>
    <t xml:space="preserve">503-016080-1000        </t>
  </si>
  <si>
    <t xml:space="preserve">503-018000-0001        </t>
  </si>
  <si>
    <t xml:space="preserve">503-019010-0002        </t>
  </si>
  <si>
    <t xml:space="preserve">503-032020-0001        </t>
  </si>
  <si>
    <t xml:space="preserve">503-032020-0002        </t>
  </si>
  <si>
    <t xml:space="preserve">503-041040-0002        </t>
  </si>
  <si>
    <t xml:space="preserve">Debt Proceeds-Water Sys Improvement     </t>
  </si>
  <si>
    <t xml:space="preserve">503-041040-0003        </t>
  </si>
  <si>
    <t xml:space="preserve">503-099999-9001        </t>
  </si>
  <si>
    <t>Transfer from Capital Improvement Fund</t>
  </si>
  <si>
    <t xml:space="preserve">503-099999-9002     </t>
  </si>
  <si>
    <t>503 Water Fund Revenue Total</t>
  </si>
  <si>
    <t>Includes $6K for health insurance assistance</t>
  </si>
  <si>
    <t>Estimate given by Westmoreland County</t>
  </si>
  <si>
    <t>FY2025 Actual</t>
  </si>
  <si>
    <t>Includes Grant Writer/Manager</t>
  </si>
  <si>
    <t>503 Water Fund Expenditure Total</t>
  </si>
  <si>
    <t>100 General Fund Expenditure Total</t>
  </si>
  <si>
    <t xml:space="preserve">Department Request for FY2027 - NO COLA </t>
  </si>
  <si>
    <t xml:space="preserve">Department Request for FY2027 - 2.5% COLA </t>
  </si>
  <si>
    <t xml:space="preserve">Department Request for FY2027 - 2.8% COLA </t>
  </si>
  <si>
    <t xml:space="preserve">Department Request for FY2027 - 3% COLA </t>
  </si>
  <si>
    <t>Increase for crisis communication professional advice(Julie Parker group); school fingerprinting avg $1900 per year; East Coast physicians $90 per new hire; psychiatric health Roanoke $205 per new hire; Chief AJ consulting LLC est $1500; Lexipol $9485; carpet cleaning $500; Lion Consultants LLC $9500 (Angela Greene) Power DMS $5,313.20 (Accreditation Software that is part of NEO GOV) year 1 of 3 year contract for total of $16,077.78</t>
  </si>
  <si>
    <r>
      <t>Motorola: $37/month plus annual charge $2950 for video storage; Leadsonline $2666; Active 911 $98;</t>
    </r>
    <r>
      <rPr>
        <sz val="11"/>
        <color rgb="FFFF0000"/>
        <rFont val="Aptos Narrow"/>
        <family val="2"/>
        <scheme val="minor"/>
      </rPr>
      <t xml:space="preserve"> T2 $22,126.94 which is for handheld tablets and mobile LPR; current parking tablets will be unsupported as of 07/01/26, amount will include two new parking tablets plus annual fee &amp; licenses for the tablets &amp; mobil LPR,</t>
    </r>
    <r>
      <rPr>
        <sz val="11"/>
        <color rgb="FF000000"/>
        <rFont val="Aptos Narrow"/>
        <family val="2"/>
        <scheme val="minor"/>
      </rPr>
      <t xml:space="preserve"> ID Networks (Livesan) $2146, Southern Software $15,072 (RMS $4045/MDIS $1327/</t>
    </r>
    <r>
      <rPr>
        <sz val="11"/>
        <color rgb="FFFF0000"/>
        <rFont val="Aptos Narrow"/>
        <family val="2"/>
        <scheme val="minor"/>
      </rPr>
      <t>Hosting $9700</t>
    </r>
    <r>
      <rPr>
        <sz val="11"/>
        <color rgb="FF000000"/>
        <rFont val="Aptos Narrow"/>
        <family val="2"/>
        <scheme val="minor"/>
      </rPr>
      <t>), W2W $807</t>
    </r>
  </si>
  <si>
    <t>Reduced due to limited need</t>
  </si>
  <si>
    <t>Academy dues, subscription to PoliceOne online training</t>
  </si>
  <si>
    <t>CSI equipment, USB sticks, evidence bags, imprint molds, luminol Evident/Sirchie</t>
  </si>
  <si>
    <t>CBPD swag (cups, landyards,sunglasses,keychains), Christmas toys, NNO</t>
  </si>
  <si>
    <t>Guns, gun parts, handgun and riffle range and duty ammo, targets, cleaning supplies for firearms, magazines</t>
  </si>
  <si>
    <t xml:space="preserve">Minter's, NAPA, ACE,Eddie's (vehicle calibration), Purvis Ford, Safford Dodge, Bill Britt, C &amp; B Auto, VDACS (tuning fork calibration),Amazon, Communication Specialist, Quality Collision, KG Collision, Al's, DMV, </t>
  </si>
  <si>
    <t>.</t>
  </si>
  <si>
    <t>Annual mulch replacement</t>
  </si>
  <si>
    <t>This amount is everything from screen protectors to a new popcorn machine. Game night, compost class, special presenters, kite day, family campout and a host of other activities require small amounts that add up over time.</t>
  </si>
  <si>
    <t>no longer using</t>
  </si>
  <si>
    <t>not used</t>
  </si>
  <si>
    <t xml:space="preserve">UVA-VDOT training, BOBNKT Inc - 1st Aid. ATSSA </t>
  </si>
  <si>
    <t>Quality Electric - HVAC all Town Buildings</t>
  </si>
  <si>
    <t>1st Aid, Flagging</t>
  </si>
  <si>
    <t>Repairs/ Maintenace vehicles and equipment - Well head value repairs, cleaning, painting, rust converting</t>
  </si>
  <si>
    <t>Cell phones and Tablets,  wells, Mission</t>
  </si>
  <si>
    <t xml:space="preserve">ESRI (5,167), Arceneaux, Wilson &amp; Cole(11500), Azteca (6255), </t>
  </si>
  <si>
    <t>includes pump stations</t>
  </si>
  <si>
    <t>7-11, Domino's, Ledo's, Food Lion</t>
  </si>
  <si>
    <t>Breezeline (2300), Twilio Replenishment (400)-SCADA, redundant calling system</t>
  </si>
  <si>
    <t>Current expenses</t>
  </si>
  <si>
    <t>current expenses</t>
  </si>
  <si>
    <t xml:space="preserve">Body / Dash Cameras   - tasers                         </t>
  </si>
  <si>
    <t>AXON contract - $69,334.08 yr 1 AXON contract for dash cams, body cams, and tasers (adding three) and unlimited storage</t>
  </si>
  <si>
    <t xml:space="preserve">Insurance Broker-Bearing insurnce yearly contract-$12,500, NEOGOV subscription that was approved in 2025/ 2026 for HR Platform-$17,395-1st year of  3 year contract </t>
  </si>
  <si>
    <t>improvement of office space (Town Hall) -rough estimate 17.2% increase yearly on wood/boards-$4 per board</t>
  </si>
  <si>
    <t>Town Manager Revisions</t>
  </si>
  <si>
    <t xml:space="preserve">Revised Department Request for FY2027 - NO COLA </t>
  </si>
  <si>
    <t>Replace at least one backboard on TSP $1990.50 with freight. The glass backboards are 8 years old and have a life of 4-10 years. The remaining repair money will go toward engineered wood fiber fill in playground areas at Torrey Smith Park, Castlewood Park, and Washington Ave. Park. ($7K) </t>
  </si>
  <si>
    <t>I am currently studying for my Certified Park and Recreation Professional (CPRP) certification. $200 is the cost of taking the test. Student material is an additional $250. Additional materials $100. This amount is paid to the National organization - NRPA. </t>
  </si>
  <si>
    <t>Loan Funds Received</t>
  </si>
  <si>
    <t>2-26-26 Revisions</t>
  </si>
  <si>
    <t>Wasn't used last year, plans for FY27?</t>
  </si>
  <si>
    <t xml:space="preserve">Fidelity (6,415) </t>
  </si>
  <si>
    <t>GOOGLE NEST ($200), EDMUNDS ($34,070.91), CIVICPLUS ($12,344.82), BUSINETS ($56,138.40), CLEARGOV ($7,875)</t>
  </si>
  <si>
    <t xml:space="preserve">INCREASE IN BUSINETS </t>
  </si>
  <si>
    <t>Revenue = $1,119,281.00</t>
  </si>
  <si>
    <t>Comp Plan Mapping/Special Services; SDI ($7500 based on current trend); Other consulting; Darla $76,800</t>
  </si>
  <si>
    <t>Items to present to council</t>
  </si>
  <si>
    <t xml:space="preserve">Revised 02/26/2026  Request for FY2027 - NO COLA </t>
  </si>
  <si>
    <r>
      <rPr>
        <sz val="11"/>
        <color theme="1"/>
        <rFont val="Aptos Narrow"/>
        <family val="2"/>
      </rPr>
      <t xml:space="preserve">AMAZON $34.90(NESHA), </t>
    </r>
    <r>
      <rPr>
        <sz val="11"/>
        <color rgb="FF242424"/>
        <rFont val="Aptos Narrow"/>
        <family val="2"/>
      </rPr>
      <t xml:space="preserve">ICMA, VML/VLGMA, VGI, </t>
    </r>
  </si>
  <si>
    <t xml:space="preserve">Department Request for FY2027 - 2% COLA </t>
  </si>
  <si>
    <t>Projected Revenue</t>
  </si>
  <si>
    <t>FY2027 Projected Revenue w/6.5% rate increase -$6.75</t>
  </si>
  <si>
    <t>Revenue with 6.5% rate increase ($6.75)</t>
  </si>
  <si>
    <r>
      <t>Excess/</t>
    </r>
    <r>
      <rPr>
        <sz val="11"/>
        <color rgb="FFFF0000"/>
        <rFont val="Aptos Narrow"/>
        <family val="2"/>
        <scheme val="minor"/>
      </rPr>
      <t>(Deficit)</t>
    </r>
  </si>
  <si>
    <t>Town Manager 2-26-26 revisions</t>
  </si>
  <si>
    <t>FY2027 Projected Revenue w/14% rate increase -$35.31</t>
  </si>
  <si>
    <t>Revenue with 14% rate increase ($35.31)</t>
  </si>
  <si>
    <t xml:space="preserve">100-012210-5540        </t>
  </si>
  <si>
    <t>$72,594.66 updated Mobile Data Terminals (MDT) warranties, docking stations and car chargers. Replacing outdated MDT's which were purchased in 2020 as refurbished items. Taser cartridges, gas masks, CPR masks, body camera mount</t>
  </si>
  <si>
    <t>1% increase over FY26 Budgeted</t>
  </si>
  <si>
    <t>Last 3 years increased average 4.3%</t>
  </si>
  <si>
    <t>Last 2 years increased average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</si>
</sst>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33"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indexed="8"/>
      <name val="Aptos Narrow"/>
      <family val="2"/>
      <scheme val="minor"/>
    </font>
    <font>
      <b/>
      <sz val="11"/>
      <name val="Calibri"/>
      <family val="2"/>
    </font>
    <font>
      <b/>
      <sz val="12"/>
      <name val="Calibri"/>
      <family val="2"/>
    </font>
    <font>
      <b/>
      <sz val="12"/>
      <color theme="1"/>
      <name val="Calibri"/>
      <family val="2"/>
    </font>
    <font>
      <b/>
      <sz val="11"/>
      <color indexed="8"/>
      <name val="Aptos Narrow"/>
      <family val="2"/>
      <scheme val="minor"/>
    </font>
    <font>
      <sz val="11"/>
      <name val="Aptos Narrow"/>
      <family val="2"/>
      <scheme val="minor"/>
    </font>
    <font>
      <b/>
      <sz val="11"/>
      <color rgb="FF000000"/>
      <name val="Aptos Narrow"/>
      <family val="2"/>
      <scheme val="minor"/>
    </font>
    <font>
      <sz val="11"/>
      <color rgb="FF000000"/>
      <name val="Aptos Narrow"/>
      <family val="2"/>
      <scheme val="minor"/>
    </font>
    <font>
      <sz val="11"/>
      <color rgb="FF000000"/>
      <name val="Aptos Narrow"/>
      <family val="2"/>
    </font>
    <font>
      <sz val="12"/>
      <color theme="1"/>
      <name val="Aptos Narrow"/>
      <family val="2"/>
      <scheme val="minor"/>
    </font>
    <font>
      <sz val="11"/>
      <name val="Calibri"/>
      <family val="2"/>
    </font>
    <font>
      <sz val="10"/>
      <color rgb="FF000000"/>
      <name val="Aptos Narrow"/>
      <family val="2"/>
      <scheme val="minor"/>
    </font>
    <font>
      <sz val="10"/>
      <color indexed="8"/>
      <name val="Aptos Narrow"/>
      <family val="2"/>
      <scheme val="minor"/>
    </font>
    <font>
      <sz val="9"/>
      <color indexed="8"/>
      <name val="Aptos Narrow"/>
      <family val="2"/>
      <scheme val="minor"/>
    </font>
    <font>
      <sz val="11"/>
      <color rgb="FF000000"/>
      <name val="Aptos Narrow"/>
      <family val="2"/>
    </font>
    <font>
      <sz val="11"/>
      <color rgb="FFFFC000"/>
      <name val="Aptos Narrow"/>
      <family val="2"/>
    </font>
    <font>
      <sz val="11"/>
      <color indexed="8"/>
      <name val="Aptos Narrow"/>
      <family val="2"/>
    </font>
    <font>
      <sz val="11"/>
      <color rgb="FFFF0000"/>
      <name val="Aptos Narrow"/>
      <family val="2"/>
      <scheme val="minor"/>
    </font>
    <font>
      <sz val="11"/>
      <color rgb="FFFF0000"/>
      <name val="Aptos Narrow"/>
      <family val="2"/>
    </font>
    <font>
      <sz val="11"/>
      <color rgb="FF242424"/>
      <name val="Aptos Narrow"/>
      <family val="2"/>
    </font>
    <font>
      <sz val="12"/>
      <color indexed="8"/>
      <name val="Aptos"/>
      <family val="2"/>
    </font>
    <font>
      <sz val="11"/>
      <color rgb="FFFF3737"/>
      <name val="Aptos Narrow"/>
      <family val="2"/>
      <scheme val="minor"/>
    </font>
    <font>
      <sz val="12"/>
      <color rgb="FF000000"/>
      <name val="Aptos"/>
      <family val="2"/>
    </font>
    <font>
      <sz val="11"/>
      <color theme="1"/>
      <name val="Aptos Narrow"/>
      <family val="2"/>
    </font>
    <font>
      <b/>
      <sz val="12"/>
      <color rgb="FFFF0000"/>
      <name val="Calibri"/>
      <family val="2"/>
    </font>
    <font>
      <sz val="11"/>
      <color theme="0"/>
      <name val="Aptos Narrow"/>
      <family val="2"/>
      <scheme val="minor"/>
    </font>
  </fonts>
  <fills count="12">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C2C2C2"/>
        <bgColor indexed="64"/>
      </patternFill>
    </fill>
    <fill>
      <patternFill patternType="solid">
        <fgColor rgb="FFDCDCDC"/>
        <bgColor indexed="64"/>
      </patternFill>
    </fill>
  </fills>
  <borders count="2">
    <border>
      <left/>
      <right/>
      <top/>
      <bottom/>
      <diagonal/>
    </border>
    <border>
      <left/>
      <right/>
      <top/>
      <bottom style="thin">
        <color indexed="8"/>
      </bottom>
      <diagonal/>
    </border>
  </borders>
  <cellStyleXfs count="6">
    <xf numFmtId="0" fontId="0" fillId="0" borderId="0"/>
    <xf numFmtId="43"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44" fontId="7" fillId="0" borderId="0" applyFont="0" applyFill="0" applyBorder="0" applyAlignment="0" applyProtection="0"/>
  </cellStyleXfs>
  <cellXfs count="170">
    <xf numFmtId="0" fontId="0" fillId="0" borderId="0" xfId="0"/>
    <xf numFmtId="0" fontId="8" fillId="2" borderId="1" xfId="0" applyFont="1" applyFill="1" applyBorder="1" applyProtection="1">
      <protection locked="0"/>
    </xf>
    <xf numFmtId="0" fontId="8" fillId="3" borderId="1" xfId="0" applyFont="1" applyFill="1" applyBorder="1" applyAlignment="1" applyProtection="1">
      <alignment horizontal="center" wrapText="1"/>
      <protection locked="0"/>
    </xf>
    <xf numFmtId="0" fontId="8" fillId="2" borderId="1" xfId="0" applyFont="1" applyFill="1" applyBorder="1" applyAlignment="1" applyProtection="1">
      <alignment horizontal="center" wrapText="1"/>
      <protection locked="0"/>
    </xf>
    <xf numFmtId="0" fontId="8" fillId="2" borderId="1" xfId="0" applyFont="1" applyFill="1" applyBorder="1" applyAlignment="1" applyProtection="1">
      <alignment horizontal="center"/>
      <protection locked="0"/>
    </xf>
    <xf numFmtId="9" fontId="9" fillId="4" borderId="1" xfId="2" applyFont="1" applyFill="1" applyBorder="1" applyAlignment="1" applyProtection="1">
      <alignment horizontal="center" wrapText="1"/>
      <protection locked="0"/>
    </xf>
    <xf numFmtId="164" fontId="10" fillId="2" borderId="1" xfId="1" applyNumberFormat="1" applyFont="1" applyFill="1" applyBorder="1" applyAlignment="1" applyProtection="1">
      <alignment horizontal="center"/>
      <protection locked="0"/>
    </xf>
    <xf numFmtId="0" fontId="0" fillId="0" borderId="0" xfId="0" applyProtection="1">
      <protection locked="0"/>
    </xf>
    <xf numFmtId="0" fontId="11" fillId="0" borderId="0" xfId="0" applyFont="1" applyProtection="1">
      <protection locked="0"/>
    </xf>
    <xf numFmtId="3" fontId="0" fillId="0" borderId="0" xfId="0" applyNumberFormat="1" applyProtection="1">
      <protection locked="0"/>
    </xf>
    <xf numFmtId="3" fontId="0" fillId="3" borderId="0" xfId="0" applyNumberFormat="1" applyFill="1" applyProtection="1">
      <protection locked="0"/>
    </xf>
    <xf numFmtId="0" fontId="0" fillId="3" borderId="0" xfId="0" applyFill="1"/>
    <xf numFmtId="0" fontId="0" fillId="0" borderId="0" xfId="0" applyAlignment="1">
      <alignment wrapText="1"/>
    </xf>
    <xf numFmtId="39" fontId="0" fillId="0" borderId="0" xfId="0" applyNumberFormat="1" applyProtection="1">
      <protection locked="0"/>
    </xf>
    <xf numFmtId="39" fontId="0" fillId="3" borderId="0" xfId="0" applyNumberFormat="1" applyFill="1" applyProtection="1">
      <protection locked="0"/>
    </xf>
    <xf numFmtId="4" fontId="0" fillId="3" borderId="0" xfId="0" applyNumberFormat="1" applyFill="1"/>
    <xf numFmtId="4" fontId="0" fillId="0" borderId="0" xfId="0" applyNumberFormat="1" applyProtection="1">
      <protection locked="0"/>
    </xf>
    <xf numFmtId="39" fontId="0" fillId="3" borderId="0" xfId="0" applyNumberFormat="1" applyFill="1"/>
    <xf numFmtId="39" fontId="0" fillId="0" borderId="0" xfId="0" applyNumberFormat="1"/>
    <xf numFmtId="4" fontId="0" fillId="0" borderId="0" xfId="0" applyNumberFormat="1"/>
    <xf numFmtId="0" fontId="12" fillId="0" borderId="0" xfId="0" applyFont="1" applyProtection="1">
      <protection locked="0"/>
    </xf>
    <xf numFmtId="0" fontId="8" fillId="2" borderId="0" xfId="0" applyFont="1" applyFill="1" applyProtection="1">
      <protection locked="0"/>
    </xf>
    <xf numFmtId="39" fontId="8" fillId="2" borderId="0" xfId="0" applyNumberFormat="1" applyFont="1" applyFill="1" applyProtection="1">
      <protection locked="0"/>
    </xf>
    <xf numFmtId="4" fontId="0" fillId="3" borderId="0" xfId="0" applyNumberFormat="1" applyFill="1" applyProtection="1">
      <protection locked="0"/>
    </xf>
    <xf numFmtId="2" fontId="0" fillId="0" borderId="0" xfId="0" applyNumberFormat="1"/>
    <xf numFmtId="164" fontId="16" fillId="0" borderId="0" xfId="1" applyNumberFormat="1" applyFont="1" applyProtection="1">
      <protection locked="0"/>
    </xf>
    <xf numFmtId="39" fontId="8" fillId="0" borderId="0" xfId="0" applyNumberFormat="1" applyFont="1" applyProtection="1">
      <protection locked="0"/>
    </xf>
    <xf numFmtId="39" fontId="8" fillId="3" borderId="0" xfId="0" applyNumberFormat="1" applyFont="1" applyFill="1" applyProtection="1">
      <protection locked="0"/>
    </xf>
    <xf numFmtId="4" fontId="14" fillId="0" borderId="0" xfId="0" applyNumberFormat="1" applyFont="1"/>
    <xf numFmtId="0" fontId="0" fillId="0" borderId="0" xfId="0" applyAlignment="1" applyProtection="1">
      <alignment vertical="center"/>
      <protection locked="0"/>
    </xf>
    <xf numFmtId="39" fontId="0" fillId="0" borderId="0" xfId="0" applyNumberFormat="1" applyAlignment="1" applyProtection="1">
      <alignment vertical="center"/>
      <protection locked="0"/>
    </xf>
    <xf numFmtId="39" fontId="0" fillId="3" borderId="0" xfId="0" applyNumberFormat="1" applyFill="1" applyAlignment="1" applyProtection="1">
      <alignment vertical="center"/>
      <protection locked="0"/>
    </xf>
    <xf numFmtId="4" fontId="0" fillId="0" borderId="0" xfId="0" applyNumberFormat="1" applyAlignment="1" applyProtection="1">
      <alignment vertical="center"/>
      <protection locked="0"/>
    </xf>
    <xf numFmtId="39" fontId="0" fillId="3" borderId="0" xfId="0" applyNumberFormat="1" applyFill="1" applyAlignment="1">
      <alignment vertical="center"/>
    </xf>
    <xf numFmtId="39" fontId="0" fillId="0" borderId="0" xfId="0" applyNumberFormat="1" applyAlignment="1">
      <alignment vertical="center"/>
    </xf>
    <xf numFmtId="4" fontId="0" fillId="0" borderId="0" xfId="0" applyNumberFormat="1" applyAlignment="1">
      <alignment vertical="center"/>
    </xf>
    <xf numFmtId="0" fontId="0" fillId="0" borderId="0" xfId="0" applyAlignment="1">
      <alignment vertical="center"/>
    </xf>
    <xf numFmtId="0" fontId="17" fillId="0" borderId="0" xfId="0" applyFont="1" applyProtection="1">
      <protection locked="0"/>
    </xf>
    <xf numFmtId="39" fontId="17" fillId="0" borderId="0" xfId="0" applyNumberFormat="1" applyFont="1" applyProtection="1">
      <protection locked="0"/>
    </xf>
    <xf numFmtId="39" fontId="17" fillId="3" borderId="0" xfId="0" applyNumberFormat="1" applyFont="1" applyFill="1" applyProtection="1">
      <protection locked="0"/>
    </xf>
    <xf numFmtId="0" fontId="8" fillId="0" borderId="0" xfId="0" applyFont="1" applyProtection="1">
      <protection locked="0"/>
    </xf>
    <xf numFmtId="0" fontId="8" fillId="2" borderId="1" xfId="3" applyFont="1" applyFill="1" applyBorder="1" applyProtection="1">
      <protection locked="0"/>
    </xf>
    <xf numFmtId="0" fontId="8" fillId="2" borderId="1" xfId="3" applyFont="1" applyFill="1" applyBorder="1" applyAlignment="1" applyProtection="1">
      <alignment horizontal="center"/>
      <protection locked="0"/>
    </xf>
    <xf numFmtId="0" fontId="4" fillId="0" borderId="0" xfId="3"/>
    <xf numFmtId="0" fontId="4" fillId="0" borderId="0" xfId="3" applyProtection="1">
      <protection locked="0"/>
    </xf>
    <xf numFmtId="0" fontId="6" fillId="0" borderId="0" xfId="3" applyFont="1" applyProtection="1">
      <protection locked="0"/>
    </xf>
    <xf numFmtId="3" fontId="4" fillId="0" borderId="0" xfId="3" applyNumberFormat="1" applyProtection="1">
      <protection locked="0"/>
    </xf>
    <xf numFmtId="3" fontId="4" fillId="3" borderId="0" xfId="3" applyNumberFormat="1" applyFill="1" applyProtection="1">
      <protection locked="0"/>
    </xf>
    <xf numFmtId="2" fontId="4" fillId="0" borderId="0" xfId="3" applyNumberFormat="1"/>
    <xf numFmtId="0" fontId="4" fillId="3" borderId="0" xfId="3" applyFill="1"/>
    <xf numFmtId="39" fontId="4" fillId="0" borderId="0" xfId="3" applyNumberFormat="1" applyProtection="1">
      <protection locked="0"/>
    </xf>
    <xf numFmtId="39" fontId="4" fillId="3" borderId="0" xfId="3" applyNumberFormat="1" applyFill="1" applyProtection="1">
      <protection locked="0"/>
    </xf>
    <xf numFmtId="4" fontId="4" fillId="0" borderId="0" xfId="3" applyNumberFormat="1"/>
    <xf numFmtId="39" fontId="4" fillId="0" borderId="0" xfId="3" applyNumberFormat="1"/>
    <xf numFmtId="39" fontId="4" fillId="3" borderId="0" xfId="3" applyNumberFormat="1" applyFill="1"/>
    <xf numFmtId="0" fontId="4" fillId="0" borderId="0" xfId="3" applyAlignment="1">
      <alignment wrapText="1"/>
    </xf>
    <xf numFmtId="0" fontId="4" fillId="0" borderId="0" xfId="3" applyAlignment="1" applyProtection="1">
      <alignment vertical="center"/>
      <protection locked="0"/>
    </xf>
    <xf numFmtId="39" fontId="4" fillId="0" borderId="0" xfId="3" applyNumberFormat="1" applyAlignment="1" applyProtection="1">
      <alignment vertical="center"/>
      <protection locked="0"/>
    </xf>
    <xf numFmtId="39" fontId="4" fillId="3" borderId="0" xfId="3" applyNumberFormat="1" applyFill="1" applyAlignment="1" applyProtection="1">
      <alignment vertical="center"/>
      <protection locked="0"/>
    </xf>
    <xf numFmtId="4" fontId="4" fillId="0" borderId="0" xfId="3" applyNumberFormat="1" applyAlignment="1">
      <alignment vertical="center"/>
    </xf>
    <xf numFmtId="39" fontId="4" fillId="0" borderId="0" xfId="3" applyNumberFormat="1" applyAlignment="1">
      <alignment vertical="center"/>
    </xf>
    <xf numFmtId="0" fontId="4" fillId="0" borderId="0" xfId="3" applyAlignment="1">
      <alignment vertical="center"/>
    </xf>
    <xf numFmtId="0" fontId="0" fillId="0" borderId="0" xfId="0" applyAlignment="1" applyProtection="1">
      <alignment wrapText="1"/>
      <protection locked="0"/>
    </xf>
    <xf numFmtId="43" fontId="0" fillId="3" borderId="0" xfId="1" applyFont="1" applyFill="1"/>
    <xf numFmtId="4" fontId="4" fillId="3" borderId="0" xfId="3" applyNumberFormat="1" applyFill="1"/>
    <xf numFmtId="0" fontId="8" fillId="4" borderId="0" xfId="3" applyFont="1" applyFill="1" applyProtection="1">
      <protection locked="0"/>
    </xf>
    <xf numFmtId="4" fontId="8" fillId="4" borderId="0" xfId="3" applyNumberFormat="1" applyFont="1" applyFill="1" applyProtection="1">
      <protection locked="0"/>
    </xf>
    <xf numFmtId="0" fontId="0" fillId="4" borderId="0" xfId="0" applyFill="1"/>
    <xf numFmtId="0" fontId="4" fillId="4" borderId="0" xfId="3" applyFill="1"/>
    <xf numFmtId="4" fontId="8" fillId="0" borderId="0" xfId="3" applyNumberFormat="1" applyFont="1" applyProtection="1">
      <protection locked="0"/>
    </xf>
    <xf numFmtId="0" fontId="7" fillId="0" borderId="0" xfId="4" applyProtection="1">
      <protection locked="0"/>
    </xf>
    <xf numFmtId="3" fontId="7" fillId="0" borderId="0" xfId="4" applyNumberFormat="1" applyProtection="1">
      <protection locked="0"/>
    </xf>
    <xf numFmtId="3" fontId="7" fillId="3" borderId="0" xfId="4" applyNumberFormat="1" applyFill="1" applyProtection="1">
      <protection locked="0"/>
    </xf>
    <xf numFmtId="0" fontId="7" fillId="0" borderId="0" xfId="4"/>
    <xf numFmtId="0" fontId="7" fillId="3" borderId="0" xfId="4" applyFill="1"/>
    <xf numFmtId="39" fontId="7" fillId="0" borderId="0" xfId="4" applyNumberFormat="1" applyProtection="1">
      <protection locked="0"/>
    </xf>
    <xf numFmtId="39" fontId="7" fillId="3" borderId="0" xfId="4" applyNumberFormat="1" applyFill="1" applyProtection="1">
      <protection locked="0"/>
    </xf>
    <xf numFmtId="39" fontId="7" fillId="0" borderId="0" xfId="4" applyNumberFormat="1"/>
    <xf numFmtId="4" fontId="7" fillId="0" borderId="0" xfId="4" applyNumberFormat="1"/>
    <xf numFmtId="49" fontId="0" fillId="0" borderId="0" xfId="1" applyNumberFormat="1" applyFont="1" applyProtection="1">
      <protection locked="0"/>
    </xf>
    <xf numFmtId="4" fontId="0" fillId="0" borderId="0" xfId="4" applyNumberFormat="1" applyFont="1"/>
    <xf numFmtId="4" fontId="0" fillId="3" borderId="0" xfId="4" applyNumberFormat="1" applyFont="1" applyFill="1"/>
    <xf numFmtId="0" fontId="0" fillId="0" borderId="0" xfId="4" applyFont="1" applyProtection="1">
      <protection locked="0"/>
    </xf>
    <xf numFmtId="4" fontId="7" fillId="3" borderId="0" xfId="4" applyNumberFormat="1" applyFill="1"/>
    <xf numFmtId="0" fontId="8" fillId="4" borderId="0" xfId="4" applyFont="1" applyFill="1" applyProtection="1">
      <protection locked="0"/>
    </xf>
    <xf numFmtId="4" fontId="8" fillId="4" borderId="0" xfId="4" applyNumberFormat="1" applyFont="1" applyFill="1" applyProtection="1">
      <protection locked="0"/>
    </xf>
    <xf numFmtId="0" fontId="8" fillId="4" borderId="0" xfId="0" applyFont="1" applyFill="1" applyProtection="1">
      <protection locked="0"/>
    </xf>
    <xf numFmtId="4" fontId="8" fillId="4" borderId="0" xfId="0" applyNumberFormat="1" applyFont="1" applyFill="1" applyProtection="1">
      <protection locked="0"/>
    </xf>
    <xf numFmtId="4" fontId="8" fillId="0" borderId="0" xfId="0" applyNumberFormat="1" applyFont="1" applyProtection="1">
      <protection locked="0"/>
    </xf>
    <xf numFmtId="4" fontId="8" fillId="3" borderId="0" xfId="0" applyNumberFormat="1" applyFont="1" applyFill="1" applyProtection="1">
      <protection locked="0"/>
    </xf>
    <xf numFmtId="4" fontId="17" fillId="0" borderId="0" xfId="0" applyNumberFormat="1" applyFont="1" applyProtection="1">
      <protection locked="0"/>
    </xf>
    <xf numFmtId="4" fontId="17" fillId="3" borderId="0" xfId="0" applyNumberFormat="1" applyFont="1" applyFill="1" applyProtection="1">
      <protection locked="0"/>
    </xf>
    <xf numFmtId="2" fontId="4" fillId="3" borderId="0" xfId="3" applyNumberFormat="1" applyFill="1"/>
    <xf numFmtId="4" fontId="4" fillId="0" borderId="0" xfId="3" applyNumberFormat="1" applyProtection="1">
      <protection locked="0"/>
    </xf>
    <xf numFmtId="4" fontId="4" fillId="3" borderId="0" xfId="3" applyNumberFormat="1" applyFill="1" applyProtection="1">
      <protection locked="0"/>
    </xf>
    <xf numFmtId="0" fontId="8" fillId="0" borderId="0" xfId="3" applyFont="1" applyProtection="1">
      <protection locked="0"/>
    </xf>
    <xf numFmtId="39" fontId="8" fillId="0" borderId="0" xfId="0" applyNumberFormat="1" applyFont="1" applyAlignment="1" applyProtection="1">
      <alignment wrapText="1"/>
      <protection locked="0"/>
    </xf>
    <xf numFmtId="0" fontId="13" fillId="0" borderId="0" xfId="0" applyFont="1" applyAlignment="1">
      <alignment wrapText="1"/>
    </xf>
    <xf numFmtId="0" fontId="15" fillId="0" borderId="0" xfId="0" applyFont="1" applyAlignment="1">
      <alignment wrapText="1"/>
    </xf>
    <xf numFmtId="3" fontId="0" fillId="0" borderId="0" xfId="0" applyNumberFormat="1" applyAlignment="1">
      <alignment wrapText="1"/>
    </xf>
    <xf numFmtId="39" fontId="0" fillId="0" borderId="0" xfId="0" applyNumberFormat="1" applyAlignment="1" applyProtection="1">
      <alignment wrapText="1"/>
      <protection locked="0"/>
    </xf>
    <xf numFmtId="0" fontId="14" fillId="0" borderId="0" xfId="0" applyFont="1" applyAlignment="1">
      <alignment wrapText="1"/>
    </xf>
    <xf numFmtId="40" fontId="0" fillId="0" borderId="0" xfId="0" applyNumberFormat="1"/>
    <xf numFmtId="0" fontId="3" fillId="0" borderId="0" xfId="3" applyFont="1" applyProtection="1">
      <protection locked="0"/>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0" fillId="0" borderId="0" xfId="0" applyFont="1" applyAlignment="1">
      <alignment vertical="center" wrapText="1"/>
    </xf>
    <xf numFmtId="4" fontId="0" fillId="0" borderId="0" xfId="0" applyNumberFormat="1" applyAlignment="1">
      <alignment wrapText="1"/>
    </xf>
    <xf numFmtId="0" fontId="23" fillId="0" borderId="0" xfId="0" applyFont="1" applyAlignment="1">
      <alignment wrapText="1"/>
    </xf>
    <xf numFmtId="0" fontId="14" fillId="0" borderId="0" xfId="0" applyFont="1" applyProtection="1">
      <protection locked="0"/>
    </xf>
    <xf numFmtId="39" fontId="14" fillId="0" borderId="0" xfId="0" applyNumberFormat="1" applyFont="1" applyProtection="1">
      <protection locked="0"/>
    </xf>
    <xf numFmtId="39" fontId="14" fillId="3" borderId="0" xfId="0" applyNumberFormat="1" applyFont="1" applyFill="1" applyProtection="1">
      <protection locked="0"/>
    </xf>
    <xf numFmtId="4" fontId="14" fillId="0" borderId="0" xfId="0" applyNumberFormat="1" applyFont="1" applyProtection="1">
      <protection locked="0"/>
    </xf>
    <xf numFmtId="39" fontId="14" fillId="3" borderId="0" xfId="0" applyNumberFormat="1" applyFont="1" applyFill="1"/>
    <xf numFmtId="39" fontId="14" fillId="0" borderId="0" xfId="0" applyNumberFormat="1" applyFont="1"/>
    <xf numFmtId="4" fontId="14" fillId="3" borderId="0" xfId="0" applyNumberFormat="1" applyFont="1" applyFill="1"/>
    <xf numFmtId="0" fontId="14" fillId="0" borderId="0" xfId="0" applyFont="1"/>
    <xf numFmtId="0" fontId="24" fillId="0" borderId="0" xfId="0" applyFont="1" applyProtection="1">
      <protection locked="0"/>
    </xf>
    <xf numFmtId="0" fontId="0" fillId="0" borderId="0" xfId="0" applyAlignment="1">
      <alignment horizontal="left" vertical="top" wrapText="1"/>
    </xf>
    <xf numFmtId="0" fontId="0" fillId="0" borderId="0" xfId="0" applyAlignment="1">
      <alignment vertical="top" wrapText="1"/>
    </xf>
    <xf numFmtId="4" fontId="0" fillId="5" borderId="0" xfId="0" applyNumberFormat="1" applyFill="1"/>
    <xf numFmtId="0" fontId="21" fillId="0" borderId="0" xfId="0" applyFont="1" applyAlignment="1">
      <alignment wrapText="1"/>
    </xf>
    <xf numFmtId="0" fontId="26" fillId="0" borderId="0" xfId="0" applyFont="1"/>
    <xf numFmtId="0" fontId="15" fillId="0" borderId="0" xfId="0" applyFont="1"/>
    <xf numFmtId="0" fontId="21" fillId="0" borderId="0" xfId="0" applyFont="1"/>
    <xf numFmtId="0" fontId="21" fillId="6" borderId="0" xfId="0" applyFont="1" applyFill="1" applyAlignment="1">
      <alignment wrapText="1"/>
    </xf>
    <xf numFmtId="39" fontId="0" fillId="5" borderId="0" xfId="0" applyNumberFormat="1" applyFill="1"/>
    <xf numFmtId="4" fontId="0" fillId="7" borderId="0" xfId="0" applyNumberFormat="1" applyFill="1"/>
    <xf numFmtId="0" fontId="5" fillId="0" borderId="0" xfId="0" applyFont="1" applyAlignment="1">
      <alignment wrapText="1"/>
    </xf>
    <xf numFmtId="0" fontId="27" fillId="0" borderId="0" xfId="0" applyFont="1"/>
    <xf numFmtId="0" fontId="8" fillId="2" borderId="0" xfId="0" applyFont="1" applyFill="1" applyAlignment="1" applyProtection="1">
      <alignment horizontal="center" wrapText="1"/>
      <protection locked="0"/>
    </xf>
    <xf numFmtId="0" fontId="8" fillId="3" borderId="0" xfId="0" applyFont="1" applyFill="1" applyAlignment="1" applyProtection="1">
      <alignment horizontal="center" wrapText="1"/>
      <protection locked="0"/>
    </xf>
    <xf numFmtId="164" fontId="10" fillId="2" borderId="1" xfId="1" applyNumberFormat="1" applyFont="1" applyFill="1" applyBorder="1" applyAlignment="1" applyProtection="1">
      <alignment horizontal="center" wrapText="1"/>
      <protection locked="0"/>
    </xf>
    <xf numFmtId="0" fontId="0" fillId="0" borderId="0" xfId="0" quotePrefix="1" applyAlignment="1">
      <alignment wrapText="1"/>
    </xf>
    <xf numFmtId="0" fontId="0" fillId="0" borderId="0" xfId="0" quotePrefix="1"/>
    <xf numFmtId="40" fontId="0" fillId="3" borderId="0" xfId="0" applyNumberFormat="1" applyFill="1"/>
    <xf numFmtId="0" fontId="8" fillId="2" borderId="0" xfId="0" applyFont="1" applyFill="1"/>
    <xf numFmtId="4" fontId="8" fillId="2" borderId="0" xfId="0" applyNumberFormat="1" applyFont="1" applyFill="1"/>
    <xf numFmtId="0" fontId="0" fillId="8" borderId="0" xfId="0" applyFill="1"/>
    <xf numFmtId="39" fontId="0" fillId="8" borderId="0" xfId="0" applyNumberFormat="1" applyFill="1"/>
    <xf numFmtId="0" fontId="0" fillId="8" borderId="0" xfId="0" applyFill="1" applyProtection="1">
      <protection locked="0"/>
    </xf>
    <xf numFmtId="4" fontId="0" fillId="8" borderId="0" xfId="0" applyNumberFormat="1" applyFill="1" applyProtection="1">
      <protection locked="0"/>
    </xf>
    <xf numFmtId="4" fontId="0" fillId="8" borderId="0" xfId="0" applyNumberFormat="1" applyFill="1"/>
    <xf numFmtId="4" fontId="8" fillId="2" borderId="0" xfId="0" applyNumberFormat="1" applyFont="1" applyFill="1" applyProtection="1">
      <protection locked="0"/>
    </xf>
    <xf numFmtId="43" fontId="0" fillId="3" borderId="0" xfId="0" applyNumberFormat="1" applyFill="1"/>
    <xf numFmtId="43" fontId="0" fillId="0" borderId="0" xfId="0" applyNumberFormat="1"/>
    <xf numFmtId="4" fontId="0" fillId="9" borderId="0" xfId="0" applyNumberFormat="1" applyFill="1"/>
    <xf numFmtId="39" fontId="2" fillId="0" borderId="0" xfId="3" applyNumberFormat="1" applyFont="1"/>
    <xf numFmtId="0" fontId="2" fillId="0" borderId="0" xfId="3" applyFont="1"/>
    <xf numFmtId="0" fontId="29" fillId="0" borderId="0" xfId="0" applyFont="1"/>
    <xf numFmtId="0" fontId="8" fillId="10" borderId="1" xfId="0" applyFont="1" applyFill="1" applyBorder="1" applyAlignment="1" applyProtection="1">
      <alignment horizontal="center" wrapText="1"/>
      <protection locked="0"/>
    </xf>
    <xf numFmtId="0" fontId="8" fillId="11" borderId="1" xfId="0" applyFont="1" applyFill="1" applyBorder="1" applyAlignment="1" applyProtection="1">
      <alignment horizontal="center" wrapText="1"/>
      <protection locked="0"/>
    </xf>
    <xf numFmtId="9" fontId="9" fillId="11" borderId="1" xfId="2" applyFont="1" applyFill="1" applyBorder="1" applyAlignment="1" applyProtection="1">
      <alignment horizontal="center" wrapText="1"/>
      <protection locked="0"/>
    </xf>
    <xf numFmtId="164" fontId="10" fillId="11" borderId="1" xfId="1" applyNumberFormat="1" applyFont="1" applyFill="1" applyBorder="1" applyAlignment="1" applyProtection="1">
      <alignment horizontal="center"/>
      <protection locked="0"/>
    </xf>
    <xf numFmtId="39" fontId="0" fillId="8" borderId="0" xfId="0" applyNumberFormat="1" applyFill="1" applyProtection="1">
      <protection locked="0"/>
    </xf>
    <xf numFmtId="0" fontId="0" fillId="8" borderId="0" xfId="0" applyFill="1" applyAlignment="1">
      <alignment wrapText="1"/>
    </xf>
    <xf numFmtId="0" fontId="5" fillId="8" borderId="0" xfId="0" applyFont="1" applyFill="1" applyAlignment="1">
      <alignment wrapText="1"/>
    </xf>
    <xf numFmtId="0" fontId="31" fillId="2" borderId="1" xfId="0" applyFont="1" applyFill="1" applyBorder="1" applyAlignment="1" applyProtection="1">
      <alignment horizontal="center" wrapText="1"/>
      <protection locked="0"/>
    </xf>
    <xf numFmtId="4" fontId="5" fillId="0" borderId="0" xfId="0" applyNumberFormat="1" applyFont="1"/>
    <xf numFmtId="0" fontId="1" fillId="0" borderId="0" xfId="3" applyFont="1"/>
    <xf numFmtId="40" fontId="4" fillId="0" borderId="0" xfId="3" applyNumberFormat="1"/>
    <xf numFmtId="0" fontId="1" fillId="0" borderId="0" xfId="3" applyFont="1" applyAlignment="1">
      <alignment horizontal="right"/>
    </xf>
    <xf numFmtId="39" fontId="8" fillId="4" borderId="0" xfId="3" applyNumberFormat="1" applyFont="1" applyFill="1" applyProtection="1">
      <protection locked="0"/>
    </xf>
    <xf numFmtId="39" fontId="8" fillId="4" borderId="0" xfId="4" applyNumberFormat="1" applyFont="1" applyFill="1" applyProtection="1">
      <protection locked="0"/>
    </xf>
    <xf numFmtId="4" fontId="15" fillId="0" borderId="0" xfId="0" applyNumberFormat="1" applyFont="1" applyAlignment="1">
      <alignment wrapText="1"/>
    </xf>
    <xf numFmtId="4" fontId="15" fillId="0" borderId="0" xfId="0" applyNumberFormat="1" applyFont="1"/>
    <xf numFmtId="4" fontId="21" fillId="0" borderId="0" xfId="0" applyNumberFormat="1" applyFont="1"/>
    <xf numFmtId="0" fontId="28" fillId="0" borderId="0" xfId="0" applyFont="1"/>
    <xf numFmtId="2" fontId="32" fillId="0" borderId="0" xfId="0" applyNumberFormat="1" applyFont="1" applyAlignment="1">
      <alignment wrapText="1"/>
    </xf>
  </cellXfs>
  <cellStyles count="6">
    <cellStyle name="Comma" xfId="1" builtinId="3"/>
    <cellStyle name="Currency 2" xfId="5" xr:uid="{C2EED14B-14FA-4C04-A592-43321BFEF70F}"/>
    <cellStyle name="Normal" xfId="0" builtinId="0"/>
    <cellStyle name="Normal 2" xfId="4" xr:uid="{0C371702-F9E2-498C-821E-F9C507E3A727}"/>
    <cellStyle name="Normal 4" xfId="3" xr:uid="{E8C423DC-81A6-4B04-BDAB-CBE820484B3D}"/>
    <cellStyle name="Percent" xfId="2" builtinId="5"/>
  </cellStyles>
  <dxfs count="0"/>
  <tableStyles count="0" defaultTableStyle="TableStyleMedium2" defaultPivotStyle="PivotStyleLight16"/>
  <colors>
    <mruColors>
      <color rgb="FFDCDCDC"/>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isa Okes" id="{ADA66DF4-50B7-48B1-859B-F7D01DFF4E5A}" userId="S::lokes@colonialbeachva.gov::90044832-6d6e-4424-9446-57920966603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14" dT="2024-12-31T16:10:18.77" personId="{ADA66DF4-50B7-48B1-859B-F7D01DFF4E5A}" id="{398D10F5-D262-40B9-AC12-6CF2E45965AE}">
    <text xml:space="preserve">Includes prior year amount of $94,241.38
</text>
  </threadedComment>
  <threadedComment ref="U14" dT="2026-01-22T14:51:31.91" personId="{ADA66DF4-50B7-48B1-859B-F7D01DFF4E5A}" id="{D6EA24A9-325C-4603-9E5F-D8CF13E10E98}">
    <text>Includes previous years of $99,283.93 from Westmoreland Rehab</text>
  </threadedComment>
</ThreadedComments>
</file>

<file path=xl/threadedComments/threadedComment2.xml><?xml version="1.0" encoding="utf-8"?>
<ThreadedComments xmlns="http://schemas.microsoft.com/office/spreadsheetml/2018/threadedcomments" xmlns:x="http://schemas.openxmlformats.org/spreadsheetml/2006/main">
  <threadedComment ref="R295" dT="2025-03-06T00:10:50.92" personId="{ADA66DF4-50B7-48B1-859B-F7D01DFF4E5A}" id="{09243449-5811-4236-9723-672BFFC1A119}">
    <text>Included $1K in repairs to pumps</text>
  </threadedComment>
</ThreadedComments>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409B-4D02-499E-990E-69A384EE5419}">
  <dimension ref="A2:AA1900"/>
  <sheetViews>
    <sheetView zoomScaleNormal="100" workbookViewId="0">
      <pane xSplit="2" ySplit="2" topLeftCell="C69" activePane="bottomRight" state="frozen"/>
      <selection pane="topRight" activeCell="C1" sqref="C1"/>
      <selection pane="bottomLeft" activeCell="A2" sqref="A2"/>
      <selection pane="bottomRight" activeCell="X1" sqref="X1:X1048576"/>
    </sheetView>
  </sheetViews>
  <sheetFormatPr defaultRowHeight="14.4" x14ac:dyDescent="0.3"/>
  <cols>
    <col min="1" max="1" width="15.6640625" customWidth="1"/>
    <col min="2" max="2" width="38.6640625" customWidth="1"/>
    <col min="3" max="3" width="16.5546875" hidden="1" customWidth="1"/>
    <col min="4" max="4" width="14.5546875" hidden="1" customWidth="1"/>
    <col min="5" max="5" width="16.5546875" hidden="1" customWidth="1"/>
    <col min="6" max="7" width="14.5546875" hidden="1" customWidth="1"/>
    <col min="8" max="8" width="16.5546875" hidden="1" customWidth="1"/>
    <col min="9" max="9" width="14.5546875" hidden="1" customWidth="1"/>
    <col min="10" max="10" width="14.5546875" style="11" hidden="1" customWidth="1"/>
    <col min="11" max="11" width="16.5546875" hidden="1" customWidth="1"/>
    <col min="12" max="13" width="14.5546875" hidden="1" customWidth="1"/>
    <col min="14" max="14" width="16.5546875" hidden="1" customWidth="1"/>
    <col min="15" max="15" width="14.5546875" hidden="1" customWidth="1"/>
    <col min="16" max="16" width="18.5546875" hidden="1" customWidth="1"/>
    <col min="17" max="18" width="14.6640625" hidden="1" customWidth="1"/>
    <col min="19" max="23" width="13.6640625" customWidth="1"/>
    <col min="24" max="24" width="13.6640625" hidden="1" customWidth="1"/>
    <col min="25" max="25" width="13.6640625" customWidth="1"/>
    <col min="26" max="26" width="35.6640625" customWidth="1"/>
    <col min="27" max="27" width="32.6640625" customWidth="1"/>
  </cols>
  <sheetData>
    <row r="2" spans="1:27" ht="84" customHeight="1" x14ac:dyDescent="0.3">
      <c r="A2" s="1" t="s">
        <v>0</v>
      </c>
      <c r="B2" s="1" t="s">
        <v>1</v>
      </c>
      <c r="C2" s="1" t="s">
        <v>2</v>
      </c>
      <c r="D2" s="1" t="s">
        <v>3</v>
      </c>
      <c r="E2" s="1" t="s">
        <v>4</v>
      </c>
      <c r="F2" s="1" t="s">
        <v>5</v>
      </c>
      <c r="G2" s="2" t="s">
        <v>6</v>
      </c>
      <c r="H2" s="3" t="s">
        <v>7</v>
      </c>
      <c r="I2" s="1" t="s">
        <v>8</v>
      </c>
      <c r="J2" s="2" t="s">
        <v>9</v>
      </c>
      <c r="K2" s="3" t="s">
        <v>10</v>
      </c>
      <c r="L2" s="1" t="s">
        <v>11</v>
      </c>
      <c r="M2" s="2" t="s">
        <v>12</v>
      </c>
      <c r="N2" s="3" t="s">
        <v>13</v>
      </c>
      <c r="O2" s="3" t="s">
        <v>14</v>
      </c>
      <c r="P2" s="2" t="s">
        <v>15</v>
      </c>
      <c r="Q2" s="3" t="s">
        <v>1125</v>
      </c>
      <c r="R2" s="3" t="s">
        <v>1126</v>
      </c>
      <c r="S2" s="2" t="s">
        <v>18</v>
      </c>
      <c r="T2" s="3" t="s">
        <v>1127</v>
      </c>
      <c r="U2" s="131" t="s">
        <v>1446</v>
      </c>
      <c r="V2" s="132" t="s">
        <v>21</v>
      </c>
      <c r="W2" s="3" t="s">
        <v>1447</v>
      </c>
      <c r="X2" s="131" t="s">
        <v>1448</v>
      </c>
      <c r="Y2" s="131" t="s">
        <v>1449</v>
      </c>
      <c r="Z2" s="131" t="s">
        <v>1450</v>
      </c>
      <c r="AA2" s="133" t="s">
        <v>1451</v>
      </c>
    </row>
    <row r="3" spans="1:27" ht="30.75" customHeight="1" x14ac:dyDescent="0.3">
      <c r="A3" t="s">
        <v>1452</v>
      </c>
      <c r="B3" t="s">
        <v>1453</v>
      </c>
      <c r="C3" s="18">
        <v>3708040</v>
      </c>
      <c r="D3" s="18">
        <v>3814592.68</v>
      </c>
      <c r="E3" s="18">
        <v>3737942.82</v>
      </c>
      <c r="F3" s="18">
        <v>3752403.82</v>
      </c>
      <c r="G3" s="17">
        <v>3817225.59</v>
      </c>
      <c r="H3" s="18">
        <v>3817225.59</v>
      </c>
      <c r="I3" s="18">
        <v>3761655.09</v>
      </c>
      <c r="J3" s="17">
        <v>3951135.81</v>
      </c>
      <c r="K3" s="18">
        <v>3951135.81</v>
      </c>
      <c r="L3" s="18">
        <v>3862781.17</v>
      </c>
      <c r="M3" s="17">
        <v>4681482.87</v>
      </c>
      <c r="N3" s="18">
        <v>4681482.87</v>
      </c>
      <c r="O3" s="18">
        <v>4987075.76</v>
      </c>
      <c r="P3" s="17">
        <v>4544034.8600000003</v>
      </c>
      <c r="Q3" s="18">
        <v>4544034.8600000003</v>
      </c>
      <c r="R3" s="18">
        <v>4658780.29</v>
      </c>
      <c r="S3" s="17">
        <v>4654072.0599999996</v>
      </c>
      <c r="T3" s="18">
        <v>4654072.0599999996</v>
      </c>
      <c r="U3" s="18">
        <v>4797686.75</v>
      </c>
      <c r="V3" s="17">
        <v>4769287.1900000004</v>
      </c>
      <c r="W3" s="18">
        <v>4769287.1900000004</v>
      </c>
      <c r="X3" s="18">
        <v>2403519.39</v>
      </c>
      <c r="Y3" s="18">
        <v>4832306.28</v>
      </c>
      <c r="Z3" t="s">
        <v>1454</v>
      </c>
      <c r="AA3" s="169" t="s">
        <v>1455</v>
      </c>
    </row>
    <row r="4" spans="1:27" ht="43.2" x14ac:dyDescent="0.3">
      <c r="A4" t="s">
        <v>1456</v>
      </c>
      <c r="B4" t="s">
        <v>1457</v>
      </c>
      <c r="C4" s="18">
        <v>93557.83</v>
      </c>
      <c r="D4" s="18">
        <v>333558.13</v>
      </c>
      <c r="E4" s="18">
        <v>206578.81</v>
      </c>
      <c r="F4" s="18">
        <v>122311.6</v>
      </c>
      <c r="G4" s="17">
        <v>232574.42</v>
      </c>
      <c r="H4" s="18">
        <v>232574.42</v>
      </c>
      <c r="I4" s="18">
        <v>208455.47</v>
      </c>
      <c r="J4" s="17">
        <v>374748.35</v>
      </c>
      <c r="K4" s="18">
        <v>374748.35</v>
      </c>
      <c r="L4" s="18">
        <v>129753.39</v>
      </c>
      <c r="M4" s="17">
        <v>301487.5</v>
      </c>
      <c r="N4" s="18">
        <v>301487.5</v>
      </c>
      <c r="O4" s="18">
        <v>105489.3</v>
      </c>
      <c r="P4" s="17">
        <f>198519.65-38050.12</f>
        <v>160469.53</v>
      </c>
      <c r="Q4" s="18">
        <f>198519.65-38050.12</f>
        <v>160469.53</v>
      </c>
      <c r="R4" s="18">
        <v>253298.32</v>
      </c>
      <c r="S4" s="17">
        <v>185935.59</v>
      </c>
      <c r="T4" s="18">
        <v>185935.59</v>
      </c>
      <c r="U4" s="18">
        <v>211516.27</v>
      </c>
      <c r="V4" s="17">
        <v>200000</v>
      </c>
      <c r="W4" s="18">
        <v>200000</v>
      </c>
      <c r="X4" s="18">
        <v>140618.1</v>
      </c>
      <c r="Y4" s="18">
        <v>200000</v>
      </c>
      <c r="Z4" s="12" t="s">
        <v>1458</v>
      </c>
      <c r="AA4" s="12" t="s">
        <v>1459</v>
      </c>
    </row>
    <row r="5" spans="1:27" x14ac:dyDescent="0.3">
      <c r="A5" t="s">
        <v>1460</v>
      </c>
      <c r="B5" t="s">
        <v>1461</v>
      </c>
      <c r="C5" s="18">
        <v>0</v>
      </c>
      <c r="D5" s="18">
        <v>3120.33</v>
      </c>
      <c r="E5" s="18">
        <v>0</v>
      </c>
      <c r="F5" s="18">
        <v>16120.31</v>
      </c>
      <c r="G5" s="17">
        <v>0</v>
      </c>
      <c r="H5" s="18">
        <v>16860.29</v>
      </c>
      <c r="I5" s="18">
        <v>26651.99</v>
      </c>
      <c r="J5" s="17">
        <v>21445.5</v>
      </c>
      <c r="K5" s="18">
        <v>21445.5</v>
      </c>
      <c r="L5" s="18">
        <v>12638.56</v>
      </c>
      <c r="M5" s="17">
        <v>15297.54</v>
      </c>
      <c r="N5" s="18">
        <v>15297.54</v>
      </c>
      <c r="O5" s="18">
        <v>15710.25</v>
      </c>
      <c r="P5" s="17">
        <v>14632.8</v>
      </c>
      <c r="Q5" s="18">
        <v>14632.8</v>
      </c>
      <c r="R5" s="18">
        <v>21265.41</v>
      </c>
      <c r="S5" s="17">
        <v>15815.78</v>
      </c>
      <c r="T5" s="18">
        <v>15815.78</v>
      </c>
      <c r="U5" s="18">
        <v>20236.07</v>
      </c>
      <c r="V5" s="17">
        <v>18477.310000000001</v>
      </c>
      <c r="W5" s="18">
        <v>18477.310000000001</v>
      </c>
      <c r="X5" s="18">
        <v>13334.23</v>
      </c>
      <c r="Y5" s="18">
        <v>19300.46</v>
      </c>
      <c r="Z5" t="s">
        <v>1462</v>
      </c>
    </row>
    <row r="6" spans="1:27" x14ac:dyDescent="0.3">
      <c r="A6" t="s">
        <v>1463</v>
      </c>
      <c r="B6" t="s">
        <v>1464</v>
      </c>
      <c r="C6" s="18">
        <v>0</v>
      </c>
      <c r="D6" s="18">
        <v>6704.5</v>
      </c>
      <c r="E6" s="18">
        <v>0</v>
      </c>
      <c r="F6" s="18">
        <v>26207.24</v>
      </c>
      <c r="G6" s="17">
        <v>0</v>
      </c>
      <c r="H6" s="18">
        <v>14744.74</v>
      </c>
      <c r="I6" s="18">
        <v>33933.94</v>
      </c>
      <c r="J6" s="17">
        <v>25712.1</v>
      </c>
      <c r="K6" s="18">
        <v>25710.12</v>
      </c>
      <c r="L6" s="18">
        <v>29736.25</v>
      </c>
      <c r="M6" s="17">
        <v>22281.89</v>
      </c>
      <c r="N6" s="18">
        <v>22281.89</v>
      </c>
      <c r="O6" s="18">
        <v>32750.77</v>
      </c>
      <c r="P6" s="17">
        <v>24145.48</v>
      </c>
      <c r="Q6" s="18">
        <v>24145.48</v>
      </c>
      <c r="R6" s="18">
        <v>32900.550000000003</v>
      </c>
      <c r="S6" s="17">
        <v>26544.49</v>
      </c>
      <c r="T6" s="18">
        <v>26544.49</v>
      </c>
      <c r="U6" s="18">
        <v>36946.61</v>
      </c>
      <c r="V6" s="17">
        <v>31105.75</v>
      </c>
      <c r="W6" s="18">
        <v>31105.75</v>
      </c>
      <c r="X6" s="18">
        <v>14215.47</v>
      </c>
      <c r="Y6" s="18">
        <v>33253.629999999997</v>
      </c>
      <c r="Z6" t="s">
        <v>1462</v>
      </c>
    </row>
    <row r="7" spans="1:27" x14ac:dyDescent="0.3">
      <c r="A7" t="s">
        <v>1465</v>
      </c>
      <c r="B7" t="s">
        <v>1466</v>
      </c>
      <c r="C7" s="18">
        <v>41165.58</v>
      </c>
      <c r="D7" s="18">
        <v>48579</v>
      </c>
      <c r="E7" s="18">
        <v>48579</v>
      </c>
      <c r="F7" s="18">
        <v>67914.64</v>
      </c>
      <c r="G7" s="17">
        <v>67914.64</v>
      </c>
      <c r="H7" s="18">
        <v>72638.55</v>
      </c>
      <c r="I7" s="18">
        <v>72638.55</v>
      </c>
      <c r="J7" s="17">
        <v>72638.55</v>
      </c>
      <c r="K7" s="18">
        <v>72638.55</v>
      </c>
      <c r="L7" s="18">
        <v>65573.210000000006</v>
      </c>
      <c r="M7" s="17">
        <v>65573.2</v>
      </c>
      <c r="N7" s="18">
        <v>65573.2</v>
      </c>
      <c r="O7" s="18">
        <v>70632.58</v>
      </c>
      <c r="P7" s="17">
        <v>69189.75</v>
      </c>
      <c r="Q7" s="18">
        <v>69189.75</v>
      </c>
      <c r="R7" s="18">
        <v>52118.54</v>
      </c>
      <c r="S7" s="17">
        <v>69190.600000000006</v>
      </c>
      <c r="T7" s="18">
        <v>69190.600000000006</v>
      </c>
      <c r="U7" s="18">
        <v>61605.99</v>
      </c>
      <c r="V7" s="17">
        <v>61209.18</v>
      </c>
      <c r="W7" s="18">
        <v>61209.18</v>
      </c>
      <c r="X7" s="18">
        <v>60976.31</v>
      </c>
      <c r="Y7" s="18">
        <v>59389.17</v>
      </c>
      <c r="Z7" t="s">
        <v>1467</v>
      </c>
      <c r="AA7" t="s">
        <v>1468</v>
      </c>
    </row>
    <row r="8" spans="1:27" ht="15" customHeight="1" x14ac:dyDescent="0.3">
      <c r="A8" t="s">
        <v>1469</v>
      </c>
      <c r="B8" t="s">
        <v>1470</v>
      </c>
      <c r="C8" s="18">
        <v>387173.27</v>
      </c>
      <c r="D8" s="18">
        <v>434145.94</v>
      </c>
      <c r="E8" s="18">
        <v>400488.16</v>
      </c>
      <c r="F8" s="18">
        <v>475182.58</v>
      </c>
      <c r="G8" s="17">
        <v>451870.25</v>
      </c>
      <c r="H8" s="18">
        <v>456282.75</v>
      </c>
      <c r="I8" s="18">
        <v>536064.98</v>
      </c>
      <c r="J8" s="17">
        <v>471314</v>
      </c>
      <c r="K8" s="18">
        <v>471314</v>
      </c>
      <c r="L8" s="18">
        <v>600299.65</v>
      </c>
      <c r="M8" s="17">
        <v>587326.78</v>
      </c>
      <c r="N8" s="18">
        <v>587326.78</v>
      </c>
      <c r="O8" s="18">
        <v>680720.82</v>
      </c>
      <c r="P8" s="17">
        <v>650041.41</v>
      </c>
      <c r="Q8" s="18">
        <v>650041.41</v>
      </c>
      <c r="R8" s="18">
        <v>801529.36</v>
      </c>
      <c r="S8" s="17">
        <v>768674.48</v>
      </c>
      <c r="T8" s="18">
        <v>768674.48</v>
      </c>
      <c r="U8" s="18">
        <v>779013.06</v>
      </c>
      <c r="V8" s="17">
        <v>742409.61</v>
      </c>
      <c r="W8" s="18">
        <v>742409.61</v>
      </c>
      <c r="X8" s="18">
        <v>697558.59</v>
      </c>
      <c r="Y8" s="18">
        <v>757844.22</v>
      </c>
      <c r="Z8" t="s">
        <v>1471</v>
      </c>
    </row>
    <row r="9" spans="1:27" ht="28.8" x14ac:dyDescent="0.3">
      <c r="A9" t="s">
        <v>1472</v>
      </c>
      <c r="B9" t="s">
        <v>1473</v>
      </c>
      <c r="C9" s="18">
        <v>31582.47</v>
      </c>
      <c r="D9" s="18">
        <v>19607.560000000001</v>
      </c>
      <c r="E9" s="18">
        <v>15860.85</v>
      </c>
      <c r="F9" s="18">
        <v>12373.4</v>
      </c>
      <c r="G9" s="17">
        <v>9653.69</v>
      </c>
      <c r="H9" s="18">
        <v>19730.990000000002</v>
      </c>
      <c r="I9" s="18">
        <v>20293.419999999998</v>
      </c>
      <c r="J9" s="17">
        <v>18988.87</v>
      </c>
      <c r="K9" s="18">
        <v>18988.87</v>
      </c>
      <c r="L9" s="18">
        <v>29721.11</v>
      </c>
      <c r="M9" s="17">
        <v>23754.639999999999</v>
      </c>
      <c r="N9" s="18">
        <v>23754.639999999999</v>
      </c>
      <c r="O9" s="18">
        <v>26141.43</v>
      </c>
      <c r="P9" s="17">
        <v>20498.87</v>
      </c>
      <c r="Q9" s="18">
        <v>20498.87</v>
      </c>
      <c r="R9" s="18">
        <v>30984.44</v>
      </c>
      <c r="S9" s="17">
        <v>23134.050000000003</v>
      </c>
      <c r="T9" s="18">
        <v>23134.050000000003</v>
      </c>
      <c r="U9" s="18">
        <v>14797.59</v>
      </c>
      <c r="V9" s="17">
        <v>33463.199999999997</v>
      </c>
      <c r="W9" s="18">
        <v>33463.199999999997</v>
      </c>
      <c r="X9" s="18">
        <v>2098.11</v>
      </c>
      <c r="Y9" s="18">
        <v>26338.6</v>
      </c>
      <c r="Z9" t="s">
        <v>1462</v>
      </c>
      <c r="AA9" s="12" t="s">
        <v>1474</v>
      </c>
    </row>
    <row r="10" spans="1:27" ht="28.8" x14ac:dyDescent="0.3">
      <c r="A10" t="s">
        <v>1475</v>
      </c>
      <c r="B10" t="s">
        <v>1476</v>
      </c>
      <c r="C10" s="18">
        <v>45096.26</v>
      </c>
      <c r="D10" s="18">
        <v>34840.6</v>
      </c>
      <c r="E10" s="18">
        <v>45096.24</v>
      </c>
      <c r="F10" s="18">
        <v>13268.22</v>
      </c>
      <c r="G10" s="17">
        <v>0</v>
      </c>
      <c r="H10" s="18">
        <v>14243.78</v>
      </c>
      <c r="I10" s="18">
        <v>15315.98</v>
      </c>
      <c r="J10" s="17">
        <v>13283.56</v>
      </c>
      <c r="K10" s="18">
        <v>13283.56</v>
      </c>
      <c r="L10" s="18">
        <v>16415.04</v>
      </c>
      <c r="M10" s="17">
        <v>21141.599999999999</v>
      </c>
      <c r="N10" s="18">
        <v>21141.599999999999</v>
      </c>
      <c r="O10" s="18">
        <v>18619.09</v>
      </c>
      <c r="P10" s="17">
        <v>19959.96</v>
      </c>
      <c r="Q10" s="18">
        <v>19959.96</v>
      </c>
      <c r="R10" s="18">
        <v>26477.05</v>
      </c>
      <c r="S10" s="17">
        <v>20754.060000000001</v>
      </c>
      <c r="T10" s="18">
        <v>20754.060000000001</v>
      </c>
      <c r="U10" s="18">
        <v>29472.68</v>
      </c>
      <c r="V10" s="17">
        <v>19460.61</v>
      </c>
      <c r="W10" s="18">
        <v>19460.61</v>
      </c>
      <c r="X10" s="18">
        <v>9140.39</v>
      </c>
      <c r="Y10" s="18">
        <v>22960.77</v>
      </c>
      <c r="Z10" t="s">
        <v>1462</v>
      </c>
      <c r="AA10" s="134" t="s">
        <v>1477</v>
      </c>
    </row>
    <row r="11" spans="1:27" ht="28.8" x14ac:dyDescent="0.3">
      <c r="A11" t="s">
        <v>1478</v>
      </c>
      <c r="B11" t="s">
        <v>1479</v>
      </c>
      <c r="C11" s="18">
        <v>22719.37</v>
      </c>
      <c r="D11" s="18">
        <v>19744.11</v>
      </c>
      <c r="E11" s="18">
        <v>22719.37</v>
      </c>
      <c r="F11" s="18">
        <v>4647.99</v>
      </c>
      <c r="G11" s="17">
        <v>0</v>
      </c>
      <c r="H11" s="18">
        <v>6026.33</v>
      </c>
      <c r="I11" s="18">
        <v>6592.9</v>
      </c>
      <c r="J11" s="17">
        <v>5436.39</v>
      </c>
      <c r="K11" s="18">
        <v>5438.36</v>
      </c>
      <c r="L11" s="18">
        <v>6973.73</v>
      </c>
      <c r="M11" s="17">
        <v>5619.93</v>
      </c>
      <c r="N11" s="18">
        <v>5619.93</v>
      </c>
      <c r="O11" s="18">
        <v>8481.19</v>
      </c>
      <c r="P11" s="17">
        <v>9489.68</v>
      </c>
      <c r="Q11" s="18">
        <v>9489.68</v>
      </c>
      <c r="R11" s="18">
        <v>11947.63</v>
      </c>
      <c r="S11" s="17">
        <v>9693.1999999999989</v>
      </c>
      <c r="T11" s="18">
        <v>9693.1999999999989</v>
      </c>
      <c r="U11" s="18">
        <v>15638.17</v>
      </c>
      <c r="V11" s="17">
        <v>8346.99</v>
      </c>
      <c r="W11" s="18">
        <v>8346.99</v>
      </c>
      <c r="X11" s="18">
        <v>5690.95</v>
      </c>
      <c r="Y11" s="18">
        <v>10720.86</v>
      </c>
      <c r="Z11" t="s">
        <v>1462</v>
      </c>
      <c r="AA11" s="134" t="s">
        <v>1477</v>
      </c>
    </row>
    <row r="12" spans="1:27" x14ac:dyDescent="0.3">
      <c r="A12" t="s">
        <v>1480</v>
      </c>
      <c r="B12" t="s">
        <v>1481</v>
      </c>
      <c r="C12" s="18">
        <v>212708.97</v>
      </c>
      <c r="D12" s="18">
        <v>239060.31</v>
      </c>
      <c r="E12" s="18">
        <v>212708.97</v>
      </c>
      <c r="F12" s="18">
        <v>289034.48</v>
      </c>
      <c r="G12" s="17">
        <v>167342.22</v>
      </c>
      <c r="H12" s="18">
        <v>204738.8</v>
      </c>
      <c r="I12" s="18">
        <v>395939.79</v>
      </c>
      <c r="J12" s="17">
        <v>289034.48</v>
      </c>
      <c r="K12" s="18">
        <v>289034.48</v>
      </c>
      <c r="L12" s="18">
        <v>416908.5</v>
      </c>
      <c r="M12" s="17">
        <v>395939.79</v>
      </c>
      <c r="N12" s="18">
        <v>395939.79</v>
      </c>
      <c r="O12" s="18">
        <v>436017.59</v>
      </c>
      <c r="P12" s="17">
        <v>420392</v>
      </c>
      <c r="Q12" s="18">
        <v>420392</v>
      </c>
      <c r="R12" s="18">
        <v>455474.65</v>
      </c>
      <c r="S12" s="17">
        <v>420392.91000000003</v>
      </c>
      <c r="T12" s="18">
        <v>420392.91000000003</v>
      </c>
      <c r="U12" s="18">
        <v>481428.27</v>
      </c>
      <c r="V12" s="17">
        <v>455759.58</v>
      </c>
      <c r="W12" s="18">
        <v>455759.58</v>
      </c>
      <c r="X12" s="18">
        <v>176897.89</v>
      </c>
      <c r="Y12" s="18">
        <v>502129.69</v>
      </c>
      <c r="Z12" t="s">
        <v>1482</v>
      </c>
      <c r="AA12" s="135" t="s">
        <v>1836</v>
      </c>
    </row>
    <row r="13" spans="1:27" x14ac:dyDescent="0.3">
      <c r="A13" t="s">
        <v>1483</v>
      </c>
      <c r="B13" t="s">
        <v>1484</v>
      </c>
      <c r="C13" s="18">
        <v>102405.69</v>
      </c>
      <c r="D13" s="18">
        <v>105261.97</v>
      </c>
      <c r="E13" s="18">
        <v>102405.69</v>
      </c>
      <c r="F13" s="18">
        <v>105121.31</v>
      </c>
      <c r="G13" s="17">
        <v>105261.97</v>
      </c>
      <c r="H13" s="18">
        <v>105261.97</v>
      </c>
      <c r="I13" s="18">
        <v>107157.61</v>
      </c>
      <c r="J13" s="17">
        <v>105121.31</v>
      </c>
      <c r="K13" s="18">
        <v>105121.31</v>
      </c>
      <c r="L13" s="18">
        <v>107357.4</v>
      </c>
      <c r="M13" s="17">
        <v>109300.76</v>
      </c>
      <c r="N13" s="18">
        <v>109300.76</v>
      </c>
      <c r="O13" s="18">
        <v>112526.74</v>
      </c>
      <c r="P13" s="17">
        <v>110082.98</v>
      </c>
      <c r="Q13" s="18">
        <v>110082.98</v>
      </c>
      <c r="R13" s="18">
        <v>115169.29</v>
      </c>
      <c r="S13" s="17">
        <v>114793</v>
      </c>
      <c r="T13" s="18">
        <v>114793</v>
      </c>
      <c r="U13" s="18">
        <v>118437.23</v>
      </c>
      <c r="V13" s="17">
        <v>119245.2</v>
      </c>
      <c r="W13" s="18">
        <v>119245.2</v>
      </c>
      <c r="X13" s="18">
        <v>48805.54</v>
      </c>
      <c r="Y13" s="18">
        <v>121398.16</v>
      </c>
      <c r="Z13" s="135" t="s">
        <v>1485</v>
      </c>
      <c r="AA13" t="s">
        <v>1837</v>
      </c>
    </row>
    <row r="14" spans="1:27" x14ac:dyDescent="0.3">
      <c r="A14" t="s">
        <v>1486</v>
      </c>
      <c r="B14" t="s">
        <v>1487</v>
      </c>
      <c r="C14" s="18">
        <v>142453.64000000001</v>
      </c>
      <c r="D14" s="18">
        <v>126807.7</v>
      </c>
      <c r="E14" s="18">
        <v>142453.64000000001</v>
      </c>
      <c r="F14" s="18">
        <v>111329.26</v>
      </c>
      <c r="G14" s="17">
        <v>107786.55</v>
      </c>
      <c r="H14" s="18">
        <v>133081.06</v>
      </c>
      <c r="I14" s="18">
        <v>151968.26</v>
      </c>
      <c r="J14" s="17">
        <v>111329.26</v>
      </c>
      <c r="K14" s="18">
        <v>111329.26</v>
      </c>
      <c r="L14" s="18">
        <v>131152.17000000001</v>
      </c>
      <c r="M14" s="17">
        <v>156678.68</v>
      </c>
      <c r="N14" s="18">
        <v>156678.68</v>
      </c>
      <c r="O14" s="18">
        <v>147340.04999999999</v>
      </c>
      <c r="P14" s="17">
        <v>130314.35</v>
      </c>
      <c r="Q14" s="18">
        <v>130314.35</v>
      </c>
      <c r="R14" s="18">
        <v>216771.11</v>
      </c>
      <c r="S14" s="17">
        <v>152587.49</v>
      </c>
      <c r="T14" s="18">
        <v>152587.49</v>
      </c>
      <c r="U14" s="18">
        <v>332353.15000000002</v>
      </c>
      <c r="V14" s="136">
        <v>182055.58</v>
      </c>
      <c r="W14" s="102">
        <v>182055.58</v>
      </c>
      <c r="X14" s="102">
        <v>5813.74</v>
      </c>
      <c r="Y14" s="102">
        <v>189337.8</v>
      </c>
      <c r="Z14" t="s">
        <v>1488</v>
      </c>
    </row>
    <row r="15" spans="1:27" x14ac:dyDescent="0.3">
      <c r="A15" t="s">
        <v>1489</v>
      </c>
      <c r="B15" t="s">
        <v>1490</v>
      </c>
      <c r="C15" s="18">
        <v>59259.59</v>
      </c>
      <c r="D15" s="18">
        <v>0</v>
      </c>
      <c r="E15" s="18">
        <v>59259.59</v>
      </c>
      <c r="F15" s="18">
        <v>0</v>
      </c>
      <c r="G15" s="17">
        <v>0</v>
      </c>
      <c r="H15" s="18">
        <v>0</v>
      </c>
      <c r="I15" s="18">
        <v>0</v>
      </c>
      <c r="J15" s="17">
        <v>0</v>
      </c>
      <c r="K15" s="18">
        <v>0</v>
      </c>
      <c r="L15" s="18">
        <v>0</v>
      </c>
      <c r="M15" s="17">
        <v>0</v>
      </c>
      <c r="N15" s="18">
        <v>0</v>
      </c>
      <c r="O15" s="18">
        <v>0</v>
      </c>
      <c r="P15" s="17">
        <v>0</v>
      </c>
      <c r="Q15" s="18">
        <v>0</v>
      </c>
      <c r="R15" s="18">
        <v>0</v>
      </c>
      <c r="S15" s="17">
        <v>0</v>
      </c>
      <c r="T15" s="18">
        <v>0</v>
      </c>
      <c r="U15" s="18">
        <v>0</v>
      </c>
      <c r="V15" s="136">
        <v>0</v>
      </c>
      <c r="W15" s="102">
        <v>0</v>
      </c>
      <c r="X15" s="102">
        <v>0</v>
      </c>
      <c r="Y15" s="102">
        <v>0</v>
      </c>
      <c r="Z15" t="s">
        <v>1491</v>
      </c>
    </row>
    <row r="16" spans="1:27" x14ac:dyDescent="0.3">
      <c r="A16" t="s">
        <v>1492</v>
      </c>
      <c r="B16" t="s">
        <v>1493</v>
      </c>
      <c r="C16" s="18">
        <v>80074.25</v>
      </c>
      <c r="D16" s="18">
        <v>71085.5</v>
      </c>
      <c r="E16" s="18">
        <v>80074.25</v>
      </c>
      <c r="F16" s="18">
        <v>53366.09</v>
      </c>
      <c r="G16" s="17">
        <v>71085.5</v>
      </c>
      <c r="H16" s="18">
        <v>71085.5</v>
      </c>
      <c r="I16" s="18">
        <v>84424.5</v>
      </c>
      <c r="J16" s="17">
        <v>53366.09</v>
      </c>
      <c r="K16" s="18">
        <v>53366.09</v>
      </c>
      <c r="L16" s="18">
        <v>69589.5</v>
      </c>
      <c r="M16" s="17">
        <v>74493.39</v>
      </c>
      <c r="N16" s="18">
        <v>74493.39</v>
      </c>
      <c r="O16" s="18">
        <v>40549</v>
      </c>
      <c r="P16" s="17">
        <f>91323.4+32040</f>
        <v>123363.4</v>
      </c>
      <c r="Q16" s="18">
        <f>91323.4+32040</f>
        <v>123363.4</v>
      </c>
      <c r="R16" s="18">
        <v>122762.35</v>
      </c>
      <c r="S16" s="17">
        <v>118217.59</v>
      </c>
      <c r="T16" s="18">
        <v>118217.59</v>
      </c>
      <c r="U16" s="18">
        <v>133599.9</v>
      </c>
      <c r="V16" s="136">
        <v>120065.4</v>
      </c>
      <c r="W16" s="102">
        <v>120065.4</v>
      </c>
      <c r="X16" s="102">
        <v>87218.37</v>
      </c>
      <c r="Y16" s="102">
        <v>132062.25</v>
      </c>
      <c r="Z16" s="12" t="s">
        <v>1494</v>
      </c>
      <c r="AA16" s="12"/>
    </row>
    <row r="17" spans="1:27" x14ac:dyDescent="0.3">
      <c r="A17" t="s">
        <v>1495</v>
      </c>
      <c r="B17" t="s">
        <v>1496</v>
      </c>
      <c r="C17" s="18">
        <v>53866</v>
      </c>
      <c r="D17" s="18">
        <v>71397</v>
      </c>
      <c r="E17" s="18">
        <v>53866</v>
      </c>
      <c r="F17" s="18">
        <v>69485</v>
      </c>
      <c r="G17" s="17">
        <v>71397</v>
      </c>
      <c r="H17" s="18">
        <v>71397</v>
      </c>
      <c r="I17" s="18">
        <v>70245</v>
      </c>
      <c r="J17" s="17">
        <v>69485</v>
      </c>
      <c r="K17" s="18">
        <v>69485</v>
      </c>
      <c r="L17" s="18">
        <v>74067</v>
      </c>
      <c r="M17" s="17">
        <v>74067</v>
      </c>
      <c r="N17" s="18">
        <v>74067</v>
      </c>
      <c r="O17" s="18">
        <v>79999</v>
      </c>
      <c r="P17" s="17">
        <v>79900</v>
      </c>
      <c r="Q17" s="18">
        <v>79900</v>
      </c>
      <c r="R17" s="18">
        <v>82878</v>
      </c>
      <c r="S17" s="17">
        <v>78981.34</v>
      </c>
      <c r="T17" s="18">
        <v>78981.34</v>
      </c>
      <c r="U17" s="18">
        <v>74295</v>
      </c>
      <c r="V17" s="17">
        <v>78891.34</v>
      </c>
      <c r="W17" s="18">
        <v>78891.34</v>
      </c>
      <c r="X17" s="18">
        <v>0</v>
      </c>
      <c r="Y17" s="18">
        <v>79057.33</v>
      </c>
      <c r="Z17" t="s">
        <v>410</v>
      </c>
    </row>
    <row r="18" spans="1:27" x14ac:dyDescent="0.3">
      <c r="A18" t="s">
        <v>1497</v>
      </c>
      <c r="B18" t="s">
        <v>1498</v>
      </c>
      <c r="C18" s="18">
        <v>84092.4</v>
      </c>
      <c r="D18" s="18">
        <v>83170.960000000006</v>
      </c>
      <c r="E18" s="18">
        <v>84092.4</v>
      </c>
      <c r="F18" s="18">
        <v>82291.28</v>
      </c>
      <c r="G18" s="17">
        <v>83170.960000000006</v>
      </c>
      <c r="H18" s="18">
        <v>83170.960000000006</v>
      </c>
      <c r="I18" s="18">
        <v>59934.31</v>
      </c>
      <c r="J18" s="17">
        <v>82291.28</v>
      </c>
      <c r="K18" s="18">
        <v>82291.28</v>
      </c>
      <c r="L18" s="18">
        <v>66431.7</v>
      </c>
      <c r="M18" s="17">
        <v>79378.77</v>
      </c>
      <c r="N18" s="18">
        <v>79378.77</v>
      </c>
      <c r="O18" s="18">
        <v>86840.39</v>
      </c>
      <c r="P18" s="17">
        <v>90657.98</v>
      </c>
      <c r="Q18" s="18">
        <v>90657.98</v>
      </c>
      <c r="R18" s="18">
        <v>79987.86</v>
      </c>
      <c r="S18" s="17">
        <v>75733.73</v>
      </c>
      <c r="T18" s="18">
        <v>75733.73</v>
      </c>
      <c r="U18" s="18">
        <v>74782.149999999994</v>
      </c>
      <c r="V18" s="17">
        <v>77753.320000000007</v>
      </c>
      <c r="W18" s="18">
        <v>77753.320000000007</v>
      </c>
      <c r="X18" s="18">
        <v>32767.43</v>
      </c>
      <c r="Y18" s="18">
        <v>78530.850000000006</v>
      </c>
      <c r="Z18" t="s">
        <v>1499</v>
      </c>
    </row>
    <row r="19" spans="1:27" x14ac:dyDescent="0.3">
      <c r="A19" t="s">
        <v>1500</v>
      </c>
      <c r="B19" t="s">
        <v>1501</v>
      </c>
      <c r="C19" s="18">
        <v>40721.11</v>
      </c>
      <c r="D19" s="18">
        <v>50429.65</v>
      </c>
      <c r="E19" s="18">
        <v>40721.11</v>
      </c>
      <c r="F19" s="18">
        <v>74</v>
      </c>
      <c r="G19" s="17">
        <v>25214.83</v>
      </c>
      <c r="H19" s="18">
        <v>43839.11</v>
      </c>
      <c r="I19" s="18">
        <v>66588.94</v>
      </c>
      <c r="J19" s="17">
        <v>51951.53</v>
      </c>
      <c r="K19" s="18">
        <v>51951.53</v>
      </c>
      <c r="L19" s="18">
        <v>72797.62</v>
      </c>
      <c r="M19" s="17">
        <v>66588.94</v>
      </c>
      <c r="N19" s="18">
        <v>66588.94</v>
      </c>
      <c r="O19" s="18">
        <v>69575.5</v>
      </c>
      <c r="P19" s="17">
        <v>67440.75</v>
      </c>
      <c r="Q19" s="18">
        <v>67440.75</v>
      </c>
      <c r="R19" s="18">
        <v>57707.34</v>
      </c>
      <c r="S19" s="17">
        <v>85423.87</v>
      </c>
      <c r="T19" s="18">
        <v>85423.87</v>
      </c>
      <c r="U19" s="18">
        <v>55542.45</v>
      </c>
      <c r="V19" s="17">
        <v>74976.740000000005</v>
      </c>
      <c r="W19" s="18">
        <v>74976.740000000005</v>
      </c>
      <c r="X19" s="18">
        <v>41203.9</v>
      </c>
      <c r="Y19" s="18">
        <v>75726.509999999995</v>
      </c>
      <c r="Z19" s="12" t="s">
        <v>1835</v>
      </c>
      <c r="AA19" t="s">
        <v>1502</v>
      </c>
    </row>
    <row r="20" spans="1:27" x14ac:dyDescent="0.3">
      <c r="A20" t="s">
        <v>1503</v>
      </c>
      <c r="B20" t="s">
        <v>1504</v>
      </c>
      <c r="C20" s="18">
        <v>464741.6</v>
      </c>
      <c r="D20" s="18">
        <v>490990.97</v>
      </c>
      <c r="E20" s="18">
        <v>464741.6</v>
      </c>
      <c r="F20" s="18">
        <v>482897.53</v>
      </c>
      <c r="G20" s="17">
        <v>245495.49</v>
      </c>
      <c r="H20" s="18">
        <v>308565.52</v>
      </c>
      <c r="I20" s="18">
        <v>534833.74</v>
      </c>
      <c r="J20" s="17">
        <v>482897.53</v>
      </c>
      <c r="K20" s="18">
        <v>482897.53</v>
      </c>
      <c r="L20" s="18">
        <v>660928.14</v>
      </c>
      <c r="M20" s="17">
        <v>534833.74</v>
      </c>
      <c r="N20" s="18">
        <v>534833.74</v>
      </c>
      <c r="O20" s="18">
        <v>787875.1</v>
      </c>
      <c r="P20" s="17">
        <v>545415.6</v>
      </c>
      <c r="Q20" s="18">
        <v>545415.6</v>
      </c>
      <c r="R20" s="18">
        <v>838719.28</v>
      </c>
      <c r="S20" s="17">
        <v>947517.3</v>
      </c>
      <c r="T20" s="18">
        <v>947517.3</v>
      </c>
      <c r="U20" s="18">
        <v>989917.84</v>
      </c>
      <c r="V20" s="17">
        <v>1087723.3400000001</v>
      </c>
      <c r="W20" s="18">
        <v>1087723.3400000001</v>
      </c>
      <c r="X20" s="18">
        <v>500766.35</v>
      </c>
      <c r="Y20" s="18">
        <v>1098600.57</v>
      </c>
      <c r="Z20" s="12" t="s">
        <v>1835</v>
      </c>
    </row>
    <row r="21" spans="1:27" hidden="1" x14ac:dyDescent="0.3">
      <c r="A21" t="s">
        <v>1505</v>
      </c>
      <c r="B21" t="s">
        <v>1506</v>
      </c>
      <c r="C21" s="18">
        <v>1091.8900000000001</v>
      </c>
      <c r="D21" s="18">
        <v>28.04</v>
      </c>
      <c r="E21" s="18">
        <v>1097.8900000000001</v>
      </c>
      <c r="F21" s="18">
        <v>0</v>
      </c>
      <c r="G21" s="17">
        <v>0</v>
      </c>
      <c r="H21" s="18">
        <v>0</v>
      </c>
      <c r="I21" s="18">
        <v>0</v>
      </c>
      <c r="J21" s="17">
        <v>545</v>
      </c>
      <c r="K21" s="18">
        <v>545</v>
      </c>
      <c r="L21" s="18">
        <v>45</v>
      </c>
      <c r="M21" s="17">
        <v>545</v>
      </c>
      <c r="N21" s="18">
        <v>545</v>
      </c>
      <c r="O21" s="18">
        <v>0</v>
      </c>
      <c r="P21" s="17">
        <v>0</v>
      </c>
      <c r="Q21" s="18">
        <v>0</v>
      </c>
      <c r="R21" s="18">
        <v>0</v>
      </c>
      <c r="S21" s="17">
        <v>0</v>
      </c>
      <c r="T21" s="18">
        <v>0</v>
      </c>
      <c r="U21" s="18">
        <v>0</v>
      </c>
      <c r="V21" s="17">
        <v>0</v>
      </c>
      <c r="W21" s="18">
        <v>0</v>
      </c>
      <c r="X21" s="18">
        <v>0</v>
      </c>
      <c r="Y21" s="18">
        <v>0</v>
      </c>
      <c r="Z21" t="s">
        <v>1491</v>
      </c>
    </row>
    <row r="22" spans="1:27" x14ac:dyDescent="0.3">
      <c r="A22" t="s">
        <v>1507</v>
      </c>
      <c r="B22" t="s">
        <v>1508</v>
      </c>
      <c r="C22" s="18">
        <v>23968.080000000002</v>
      </c>
      <c r="D22" s="18">
        <v>12917.5</v>
      </c>
      <c r="E22" s="18">
        <v>23968.080000000002</v>
      </c>
      <c r="F22" s="18">
        <v>13547.22</v>
      </c>
      <c r="G22" s="17">
        <v>6458.75</v>
      </c>
      <c r="H22" s="18">
        <v>15746.63</v>
      </c>
      <c r="I22" s="18">
        <v>25688.27</v>
      </c>
      <c r="J22" s="17">
        <v>14478.86</v>
      </c>
      <c r="K22" s="18">
        <v>14478.86</v>
      </c>
      <c r="L22" s="18">
        <v>39181.550000000003</v>
      </c>
      <c r="M22" s="17">
        <v>25688.27</v>
      </c>
      <c r="N22" s="18">
        <v>46255.519999999997</v>
      </c>
      <c r="O22" s="18">
        <v>124497.08</v>
      </c>
      <c r="P22" s="17">
        <v>33000</v>
      </c>
      <c r="Q22" s="18">
        <v>33000</v>
      </c>
      <c r="R22" s="18">
        <v>156555.60999999999</v>
      </c>
      <c r="S22" s="17">
        <v>160883.86000000002</v>
      </c>
      <c r="T22" s="18">
        <v>160883.86000000002</v>
      </c>
      <c r="U22" s="18">
        <v>184458.25</v>
      </c>
      <c r="V22" s="136">
        <v>183870.84</v>
      </c>
      <c r="W22" s="102">
        <v>183870.84</v>
      </c>
      <c r="X22" s="102">
        <v>75466.91</v>
      </c>
      <c r="Y22" s="102">
        <v>185709.55</v>
      </c>
      <c r="Z22" s="12" t="s">
        <v>1835</v>
      </c>
    </row>
    <row r="23" spans="1:27" x14ac:dyDescent="0.3">
      <c r="A23" t="s">
        <v>1509</v>
      </c>
      <c r="B23" t="s">
        <v>1510</v>
      </c>
      <c r="C23" s="18">
        <v>177908.3</v>
      </c>
      <c r="D23" s="18">
        <v>172259.74</v>
      </c>
      <c r="E23" s="18">
        <v>177908.3</v>
      </c>
      <c r="F23" s="18">
        <v>168331.93</v>
      </c>
      <c r="G23" s="17">
        <v>172259.74</v>
      </c>
      <c r="H23" s="18">
        <v>172259.74</v>
      </c>
      <c r="I23" s="18">
        <v>149516.78</v>
      </c>
      <c r="J23" s="17">
        <v>168331.93</v>
      </c>
      <c r="K23" s="18">
        <v>168331.93</v>
      </c>
      <c r="L23" s="18">
        <v>145122.09</v>
      </c>
      <c r="M23" s="17">
        <v>172759.89</v>
      </c>
      <c r="N23" s="18">
        <v>172759.89</v>
      </c>
      <c r="O23" s="18">
        <v>141172.03</v>
      </c>
      <c r="P23" s="17">
        <v>142524.31</v>
      </c>
      <c r="Q23" s="18">
        <v>142524.31</v>
      </c>
      <c r="R23" s="18">
        <v>132157.24</v>
      </c>
      <c r="S23" s="17">
        <v>155280.51</v>
      </c>
      <c r="T23" s="18">
        <v>155280.51</v>
      </c>
      <c r="U23" s="18">
        <v>131774.94</v>
      </c>
      <c r="V23" s="17">
        <v>133863.35999999999</v>
      </c>
      <c r="W23" s="18">
        <v>133863.35999999999</v>
      </c>
      <c r="X23" s="18">
        <v>43828.89</v>
      </c>
      <c r="Y23" s="18">
        <v>130305.05</v>
      </c>
      <c r="Z23" t="s">
        <v>1511</v>
      </c>
      <c r="AA23" t="s">
        <v>1502</v>
      </c>
    </row>
    <row r="24" spans="1:27" x14ac:dyDescent="0.3">
      <c r="A24" t="s">
        <v>1512</v>
      </c>
      <c r="B24" t="s">
        <v>1513</v>
      </c>
      <c r="C24" s="18">
        <v>32344.37</v>
      </c>
      <c r="D24" s="18">
        <v>23483.75</v>
      </c>
      <c r="E24" s="18">
        <v>32344.37</v>
      </c>
      <c r="F24" s="18">
        <v>26381.599999999999</v>
      </c>
      <c r="G24" s="17">
        <v>65782.8</v>
      </c>
      <c r="H24" s="18">
        <v>65782.8</v>
      </c>
      <c r="I24" s="18">
        <v>44839.8</v>
      </c>
      <c r="J24" s="17">
        <v>36824.800000000003</v>
      </c>
      <c r="K24" s="18">
        <v>36824.800000000003</v>
      </c>
      <c r="L24" s="18">
        <v>45153.8</v>
      </c>
      <c r="M24" s="17">
        <v>44839.8</v>
      </c>
      <c r="N24" s="18">
        <v>44839.8</v>
      </c>
      <c r="O24" s="18">
        <v>40695</v>
      </c>
      <c r="P24" s="17">
        <v>34964.75</v>
      </c>
      <c r="Q24" s="18">
        <v>34964.75</v>
      </c>
      <c r="R24" s="18">
        <v>34776.400000000001</v>
      </c>
      <c r="S24" s="17">
        <v>43562.87</v>
      </c>
      <c r="T24" s="18">
        <v>43562.87</v>
      </c>
      <c r="U24" s="18">
        <v>29172.1</v>
      </c>
      <c r="V24" s="136">
        <v>87125.74</v>
      </c>
      <c r="W24" s="102">
        <v>87125.74</v>
      </c>
      <c r="X24" s="102">
        <v>13858.2</v>
      </c>
      <c r="Y24" s="102">
        <v>27716.400000000001</v>
      </c>
      <c r="Z24" t="s">
        <v>1511</v>
      </c>
      <c r="AA24" t="s">
        <v>1502</v>
      </c>
    </row>
    <row r="25" spans="1:27" hidden="1" x14ac:dyDescent="0.3">
      <c r="A25" t="s">
        <v>1514</v>
      </c>
      <c r="B25" t="s">
        <v>1515</v>
      </c>
      <c r="C25" s="18">
        <v>58337.07</v>
      </c>
      <c r="D25" s="18">
        <v>22614.19</v>
      </c>
      <c r="E25" s="18">
        <v>58337.07</v>
      </c>
      <c r="F25" s="18">
        <v>-953.09</v>
      </c>
      <c r="G25" s="17">
        <v>0</v>
      </c>
      <c r="H25" s="18">
        <v>0</v>
      </c>
      <c r="I25" s="18">
        <v>0</v>
      </c>
      <c r="J25" s="17">
        <v>0</v>
      </c>
      <c r="K25" s="18">
        <v>0</v>
      </c>
      <c r="L25" s="18">
        <v>0</v>
      </c>
      <c r="M25" s="17">
        <v>0</v>
      </c>
      <c r="N25" s="18">
        <v>0</v>
      </c>
      <c r="O25" s="18">
        <v>0</v>
      </c>
      <c r="P25" s="17">
        <v>0</v>
      </c>
      <c r="Q25" s="18">
        <v>0</v>
      </c>
      <c r="R25" s="18">
        <v>0</v>
      </c>
      <c r="S25" s="17">
        <v>0</v>
      </c>
      <c r="T25" s="18">
        <v>0</v>
      </c>
      <c r="U25" s="18">
        <v>0</v>
      </c>
      <c r="V25" s="136">
        <v>0</v>
      </c>
      <c r="W25" s="102">
        <v>0</v>
      </c>
      <c r="X25" s="102">
        <v>0</v>
      </c>
      <c r="Y25" s="102">
        <v>0</v>
      </c>
      <c r="Z25" t="s">
        <v>1491</v>
      </c>
    </row>
    <row r="26" spans="1:27" x14ac:dyDescent="0.3">
      <c r="A26" t="s">
        <v>1516</v>
      </c>
      <c r="B26" t="s">
        <v>1517</v>
      </c>
      <c r="C26" s="18">
        <v>760</v>
      </c>
      <c r="D26" s="18">
        <v>500</v>
      </c>
      <c r="E26" s="18">
        <v>760</v>
      </c>
      <c r="F26" s="18">
        <v>375</v>
      </c>
      <c r="G26" s="17">
        <v>200</v>
      </c>
      <c r="H26" s="18">
        <v>200</v>
      </c>
      <c r="I26" s="18">
        <v>385</v>
      </c>
      <c r="J26" s="17">
        <v>375</v>
      </c>
      <c r="K26" s="18">
        <v>375</v>
      </c>
      <c r="L26" s="18">
        <v>345</v>
      </c>
      <c r="M26" s="17">
        <v>600</v>
      </c>
      <c r="N26" s="18">
        <v>600</v>
      </c>
      <c r="O26" s="18">
        <v>310</v>
      </c>
      <c r="P26" s="17">
        <v>400</v>
      </c>
      <c r="Q26" s="18">
        <v>400</v>
      </c>
      <c r="R26" s="18">
        <v>185</v>
      </c>
      <c r="S26" s="17">
        <v>385</v>
      </c>
      <c r="T26" s="18">
        <v>385</v>
      </c>
      <c r="U26" s="18">
        <v>190</v>
      </c>
      <c r="V26" s="136">
        <v>320</v>
      </c>
      <c r="W26" s="102">
        <v>320</v>
      </c>
      <c r="X26" s="102">
        <v>145</v>
      </c>
      <c r="Y26" s="102">
        <v>285</v>
      </c>
      <c r="Z26" t="s">
        <v>1462</v>
      </c>
    </row>
    <row r="27" spans="1:27" x14ac:dyDescent="0.3">
      <c r="A27" t="s">
        <v>1518</v>
      </c>
      <c r="B27" t="s">
        <v>1519</v>
      </c>
      <c r="C27" s="18"/>
      <c r="D27" s="18"/>
      <c r="E27" s="18"/>
      <c r="F27" s="18"/>
      <c r="G27" s="17"/>
      <c r="H27" s="18"/>
      <c r="I27" s="18"/>
      <c r="J27" s="17"/>
      <c r="K27" s="18"/>
      <c r="L27" s="18"/>
      <c r="M27" s="17"/>
      <c r="N27" s="18"/>
      <c r="O27" s="18"/>
      <c r="P27" s="17">
        <v>0</v>
      </c>
      <c r="Q27" s="18">
        <v>0</v>
      </c>
      <c r="R27" s="18">
        <v>4500</v>
      </c>
      <c r="S27" s="17">
        <v>0</v>
      </c>
      <c r="T27" s="18">
        <v>0</v>
      </c>
      <c r="U27" s="18">
        <v>6550</v>
      </c>
      <c r="V27" s="136">
        <v>5550</v>
      </c>
      <c r="W27" s="102">
        <v>5550</v>
      </c>
      <c r="X27" s="102">
        <v>1550</v>
      </c>
      <c r="Y27" s="102">
        <v>6550</v>
      </c>
      <c r="Z27" t="s">
        <v>1520</v>
      </c>
    </row>
    <row r="28" spans="1:27" x14ac:dyDescent="0.3">
      <c r="A28" t="s">
        <v>1521</v>
      </c>
      <c r="B28" t="s">
        <v>1522</v>
      </c>
      <c r="C28" s="18">
        <v>13708.18</v>
      </c>
      <c r="D28" s="18">
        <v>10160.93</v>
      </c>
      <c r="E28" s="18">
        <v>13708.18</v>
      </c>
      <c r="F28" s="18">
        <v>19638.060000000001</v>
      </c>
      <c r="G28" s="17">
        <v>13962.97</v>
      </c>
      <c r="H28" s="18">
        <v>13962.97</v>
      </c>
      <c r="I28" s="18">
        <v>17426.36</v>
      </c>
      <c r="J28" s="17">
        <v>12975</v>
      </c>
      <c r="K28" s="18">
        <v>12975</v>
      </c>
      <c r="L28" s="18">
        <v>22624.9</v>
      </c>
      <c r="M28" s="17">
        <v>15741</v>
      </c>
      <c r="N28" s="18">
        <v>15741</v>
      </c>
      <c r="O28" s="18">
        <v>26031.52</v>
      </c>
      <c r="P28" s="17">
        <v>17745.5</v>
      </c>
      <c r="Q28" s="18">
        <v>17745.5</v>
      </c>
      <c r="R28" s="18">
        <v>33171.11</v>
      </c>
      <c r="S28" s="17">
        <v>22027.59</v>
      </c>
      <c r="T28" s="18">
        <v>22027.59</v>
      </c>
      <c r="U28" s="18">
        <v>51187.65</v>
      </c>
      <c r="V28" s="17">
        <v>29601</v>
      </c>
      <c r="W28" s="18">
        <v>29601</v>
      </c>
      <c r="X28" s="18">
        <v>16483.71</v>
      </c>
      <c r="Y28" s="18">
        <v>36796.76</v>
      </c>
      <c r="Z28" t="s">
        <v>410</v>
      </c>
    </row>
    <row r="29" spans="1:27" x14ac:dyDescent="0.3">
      <c r="A29" t="s">
        <v>1523</v>
      </c>
      <c r="B29" t="s">
        <v>1524</v>
      </c>
      <c r="C29" s="18">
        <v>8630</v>
      </c>
      <c r="D29" s="18">
        <v>9356</v>
      </c>
      <c r="E29" s="18">
        <v>8630</v>
      </c>
      <c r="F29" s="18">
        <v>6285.88</v>
      </c>
      <c r="G29" s="17">
        <v>2000</v>
      </c>
      <c r="H29" s="18">
        <v>7520</v>
      </c>
      <c r="I29" s="18">
        <v>8080</v>
      </c>
      <c r="J29" s="17">
        <v>7005</v>
      </c>
      <c r="K29" s="18">
        <v>7005</v>
      </c>
      <c r="L29" s="18">
        <v>7072.5</v>
      </c>
      <c r="M29" s="17">
        <v>8404</v>
      </c>
      <c r="N29" s="18">
        <v>8404</v>
      </c>
      <c r="O29" s="18">
        <v>26715</v>
      </c>
      <c r="P29" s="17">
        <v>22000</v>
      </c>
      <c r="Q29" s="18">
        <v>22000</v>
      </c>
      <c r="R29" s="18">
        <v>26890</v>
      </c>
      <c r="S29" s="17">
        <v>30292.5</v>
      </c>
      <c r="T29" s="18">
        <v>30292.5</v>
      </c>
      <c r="U29" s="18">
        <v>21175</v>
      </c>
      <c r="V29" s="17">
        <v>26803</v>
      </c>
      <c r="W29" s="18">
        <v>26803</v>
      </c>
      <c r="X29" s="18">
        <v>11910</v>
      </c>
      <c r="Y29" s="18">
        <v>24926.67</v>
      </c>
      <c r="Z29" t="s">
        <v>410</v>
      </c>
    </row>
    <row r="30" spans="1:27" x14ac:dyDescent="0.3">
      <c r="A30" t="s">
        <v>1525</v>
      </c>
      <c r="B30" t="s">
        <v>1526</v>
      </c>
      <c r="C30" s="18">
        <v>800</v>
      </c>
      <c r="D30" s="18">
        <v>0</v>
      </c>
      <c r="E30" s="18">
        <v>800</v>
      </c>
      <c r="F30" s="18">
        <v>0</v>
      </c>
      <c r="G30" s="17">
        <v>0</v>
      </c>
      <c r="H30" s="18">
        <v>0</v>
      </c>
      <c r="I30" s="18">
        <v>0</v>
      </c>
      <c r="J30" s="17">
        <v>0</v>
      </c>
      <c r="K30" s="18">
        <v>0</v>
      </c>
      <c r="L30" s="18">
        <v>0</v>
      </c>
      <c r="M30" s="17">
        <v>0</v>
      </c>
      <c r="N30" s="18">
        <v>0</v>
      </c>
      <c r="O30" s="18">
        <v>2777</v>
      </c>
      <c r="P30" s="17">
        <v>0</v>
      </c>
      <c r="Q30" s="18">
        <v>0</v>
      </c>
      <c r="R30" s="18">
        <v>0</v>
      </c>
      <c r="S30" s="17">
        <v>0</v>
      </c>
      <c r="T30" s="18">
        <v>0</v>
      </c>
      <c r="U30" s="18">
        <v>200</v>
      </c>
      <c r="V30" s="17">
        <v>0</v>
      </c>
      <c r="W30" s="18">
        <v>0</v>
      </c>
      <c r="X30" s="18">
        <v>0</v>
      </c>
      <c r="Y30" s="18">
        <v>0</v>
      </c>
      <c r="Z30" t="s">
        <v>1527</v>
      </c>
    </row>
    <row r="31" spans="1:27" x14ac:dyDescent="0.3">
      <c r="A31" t="s">
        <v>1528</v>
      </c>
      <c r="B31" t="s">
        <v>1529</v>
      </c>
      <c r="C31" s="18">
        <v>19215.16</v>
      </c>
      <c r="D31" s="18">
        <v>32661.84</v>
      </c>
      <c r="E31" s="18">
        <v>19215.16</v>
      </c>
      <c r="F31" s="18">
        <v>47854.68</v>
      </c>
      <c r="G31" s="17">
        <v>32661.84</v>
      </c>
      <c r="H31" s="18">
        <v>32661.84</v>
      </c>
      <c r="I31" s="18">
        <v>19976.78</v>
      </c>
      <c r="J31" s="17">
        <v>2100</v>
      </c>
      <c r="K31" s="18">
        <v>2100</v>
      </c>
      <c r="L31" s="18">
        <v>7535.74</v>
      </c>
      <c r="M31" s="17">
        <v>2760</v>
      </c>
      <c r="N31" s="18">
        <v>2760</v>
      </c>
      <c r="O31" s="18">
        <v>153603.75</v>
      </c>
      <c r="P31" s="17">
        <v>32000</v>
      </c>
      <c r="Q31" s="18">
        <v>95999</v>
      </c>
      <c r="R31" s="18">
        <v>215442.76</v>
      </c>
      <c r="S31" s="17">
        <v>182419.19</v>
      </c>
      <c r="T31" s="18">
        <v>182419.19</v>
      </c>
      <c r="U31" s="18">
        <v>196309.11</v>
      </c>
      <c r="V31" s="17">
        <v>202310.49</v>
      </c>
      <c r="W31" s="18">
        <v>202310.49</v>
      </c>
      <c r="X31" s="18">
        <v>1360.4</v>
      </c>
      <c r="Y31" s="18">
        <v>0</v>
      </c>
      <c r="Z31" t="s">
        <v>1530</v>
      </c>
    </row>
    <row r="32" spans="1:27" hidden="1" x14ac:dyDescent="0.3">
      <c r="A32" t="s">
        <v>1531</v>
      </c>
      <c r="B32" t="s">
        <v>1532</v>
      </c>
      <c r="C32" s="18">
        <v>3026.71</v>
      </c>
      <c r="D32" s="18">
        <v>8279.02</v>
      </c>
      <c r="E32" s="18">
        <v>3026.71</v>
      </c>
      <c r="F32" s="18">
        <v>1395.35</v>
      </c>
      <c r="G32" s="17">
        <v>8279.02</v>
      </c>
      <c r="H32" s="18">
        <v>8279.02</v>
      </c>
      <c r="I32" s="18">
        <v>0</v>
      </c>
      <c r="J32" s="17">
        <v>0</v>
      </c>
      <c r="K32" s="18">
        <v>0</v>
      </c>
      <c r="L32" s="18">
        <v>0</v>
      </c>
      <c r="M32" s="17">
        <v>0</v>
      </c>
      <c r="N32" s="18">
        <v>0</v>
      </c>
      <c r="O32" s="18">
        <v>0</v>
      </c>
      <c r="P32" s="17">
        <v>0</v>
      </c>
      <c r="Q32" s="18">
        <v>0</v>
      </c>
      <c r="R32" s="18">
        <v>0</v>
      </c>
      <c r="S32" s="17">
        <v>0</v>
      </c>
      <c r="T32" s="18">
        <v>0</v>
      </c>
      <c r="U32" s="18">
        <v>0</v>
      </c>
      <c r="V32" s="17">
        <v>0</v>
      </c>
      <c r="W32" s="18">
        <v>0</v>
      </c>
      <c r="X32" s="18">
        <v>0</v>
      </c>
      <c r="Y32" s="18">
        <v>0</v>
      </c>
      <c r="Z32" t="s">
        <v>1491</v>
      </c>
    </row>
    <row r="33" spans="1:27" x14ac:dyDescent="0.3">
      <c r="A33" t="s">
        <v>1533</v>
      </c>
      <c r="B33" t="s">
        <v>1534</v>
      </c>
      <c r="C33" s="18">
        <v>0</v>
      </c>
      <c r="D33" s="18">
        <v>0</v>
      </c>
      <c r="E33" s="18">
        <v>0</v>
      </c>
      <c r="F33" s="18">
        <v>0</v>
      </c>
      <c r="G33" s="17">
        <v>0</v>
      </c>
      <c r="H33" s="18">
        <v>0</v>
      </c>
      <c r="I33" s="18">
        <v>0.38</v>
      </c>
      <c r="J33" s="17">
        <v>0</v>
      </c>
      <c r="K33" s="18">
        <v>0</v>
      </c>
      <c r="L33" s="18">
        <v>21.58</v>
      </c>
      <c r="M33" s="17">
        <v>19.2</v>
      </c>
      <c r="N33" s="18">
        <v>15277.89</v>
      </c>
      <c r="O33" s="18">
        <v>88.19</v>
      </c>
      <c r="P33" s="17">
        <v>56.5</v>
      </c>
      <c r="Q33" s="18">
        <v>56.5</v>
      </c>
      <c r="R33" s="18">
        <v>225.67</v>
      </c>
      <c r="S33" s="17">
        <v>219.33999999999997</v>
      </c>
      <c r="T33" s="18">
        <v>219.33999999999997</v>
      </c>
      <c r="U33" s="18">
        <v>185.8</v>
      </c>
      <c r="V33" s="17">
        <v>225</v>
      </c>
      <c r="W33" s="18">
        <v>225</v>
      </c>
      <c r="X33" s="18">
        <v>82.89</v>
      </c>
      <c r="Y33" s="18">
        <v>198.93</v>
      </c>
      <c r="Z33" t="s">
        <v>1535</v>
      </c>
    </row>
    <row r="34" spans="1:27" x14ac:dyDescent="0.3">
      <c r="A34" t="s">
        <v>1536</v>
      </c>
      <c r="B34" t="s">
        <v>1537</v>
      </c>
      <c r="C34" s="18">
        <v>177.82</v>
      </c>
      <c r="D34" s="18">
        <v>168.59</v>
      </c>
      <c r="E34" s="18">
        <v>177.82</v>
      </c>
      <c r="F34" s="18">
        <v>170.49</v>
      </c>
      <c r="G34" s="17">
        <v>168.59</v>
      </c>
      <c r="H34" s="18">
        <v>168.59</v>
      </c>
      <c r="I34" s="18">
        <v>76.94</v>
      </c>
      <c r="J34" s="17">
        <v>21</v>
      </c>
      <c r="K34" s="18">
        <v>21</v>
      </c>
      <c r="L34" s="18">
        <v>26.82</v>
      </c>
      <c r="M34" s="17">
        <v>24</v>
      </c>
      <c r="N34" s="18">
        <v>24</v>
      </c>
      <c r="O34" s="18">
        <v>190.47</v>
      </c>
      <c r="P34" s="17">
        <v>125</v>
      </c>
      <c r="Q34" s="18">
        <v>125</v>
      </c>
      <c r="R34" s="18">
        <v>321.08999999999997</v>
      </c>
      <c r="S34" s="17">
        <v>318.71000000000004</v>
      </c>
      <c r="T34" s="18">
        <v>318.71000000000004</v>
      </c>
      <c r="U34" s="18">
        <v>358.43</v>
      </c>
      <c r="V34" s="17">
        <v>345</v>
      </c>
      <c r="W34" s="18">
        <v>345</v>
      </c>
      <c r="X34" s="18">
        <v>156.06</v>
      </c>
      <c r="Y34" s="18">
        <v>374.55</v>
      </c>
      <c r="Z34" t="s">
        <v>1535</v>
      </c>
    </row>
    <row r="35" spans="1:27" x14ac:dyDescent="0.3">
      <c r="A35" t="s">
        <v>1538</v>
      </c>
      <c r="B35" t="s">
        <v>1539</v>
      </c>
      <c r="C35" s="18">
        <v>3.45</v>
      </c>
      <c r="D35" s="18">
        <v>3.53</v>
      </c>
      <c r="E35" s="18">
        <v>3.45</v>
      </c>
      <c r="F35" s="18">
        <v>3.54</v>
      </c>
      <c r="G35" s="17">
        <v>3.53</v>
      </c>
      <c r="H35" s="18">
        <v>3.53</v>
      </c>
      <c r="I35" s="18">
        <v>1.39</v>
      </c>
      <c r="J35" s="17">
        <v>0.36</v>
      </c>
      <c r="K35" s="18">
        <v>0.36</v>
      </c>
      <c r="L35" s="18">
        <v>0.36</v>
      </c>
      <c r="M35" s="17">
        <v>0.36</v>
      </c>
      <c r="N35" s="18">
        <v>0.36</v>
      </c>
      <c r="O35" s="18">
        <v>2.0099999999999998</v>
      </c>
      <c r="P35" s="17">
        <v>1.2</v>
      </c>
      <c r="Q35" s="18">
        <v>1.2</v>
      </c>
      <c r="R35" s="18">
        <v>3.54</v>
      </c>
      <c r="S35" s="17">
        <v>3.5300000000000002</v>
      </c>
      <c r="T35" s="18">
        <v>3.5300000000000002</v>
      </c>
      <c r="U35" s="18">
        <v>3.53</v>
      </c>
      <c r="V35" s="17">
        <v>3.56</v>
      </c>
      <c r="W35" s="18">
        <v>3.56</v>
      </c>
      <c r="X35" s="18">
        <v>1.48</v>
      </c>
      <c r="Y35" s="18">
        <v>3.55</v>
      </c>
      <c r="Z35" t="s">
        <v>1535</v>
      </c>
    </row>
    <row r="36" spans="1:27" x14ac:dyDescent="0.3">
      <c r="A36" t="s">
        <v>1540</v>
      </c>
      <c r="B36" t="s">
        <v>1541</v>
      </c>
      <c r="C36" s="18">
        <v>0</v>
      </c>
      <c r="D36" s="18">
        <v>0</v>
      </c>
      <c r="E36" s="18">
        <v>0</v>
      </c>
      <c r="F36" s="18">
        <v>0</v>
      </c>
      <c r="G36" s="17">
        <v>0</v>
      </c>
      <c r="H36" s="18">
        <v>0</v>
      </c>
      <c r="I36" s="18">
        <v>0</v>
      </c>
      <c r="J36" s="17">
        <v>0</v>
      </c>
      <c r="K36" s="18">
        <v>0</v>
      </c>
      <c r="L36" s="18">
        <v>6834.97</v>
      </c>
      <c r="M36" s="17">
        <v>0</v>
      </c>
      <c r="N36" s="18">
        <v>0</v>
      </c>
      <c r="O36" s="18">
        <v>7251.57</v>
      </c>
      <c r="P36" s="17">
        <v>0</v>
      </c>
      <c r="Q36" s="18">
        <v>0</v>
      </c>
      <c r="R36" s="18">
        <v>0</v>
      </c>
      <c r="S36" s="17">
        <v>0</v>
      </c>
      <c r="T36" s="18">
        <v>0</v>
      </c>
      <c r="U36" s="18">
        <v>6803.27</v>
      </c>
      <c r="V36" s="17">
        <v>0</v>
      </c>
      <c r="W36" s="18">
        <v>0</v>
      </c>
      <c r="X36" s="18">
        <v>0</v>
      </c>
      <c r="Y36" s="18">
        <v>0</v>
      </c>
      <c r="Z36" t="s">
        <v>1542</v>
      </c>
    </row>
    <row r="37" spans="1:27" x14ac:dyDescent="0.3">
      <c r="A37" t="s">
        <v>1543</v>
      </c>
      <c r="B37" t="s">
        <v>1544</v>
      </c>
      <c r="C37" s="18"/>
      <c r="D37" s="18"/>
      <c r="E37" s="18"/>
      <c r="F37" s="18"/>
      <c r="G37" s="17"/>
      <c r="H37" s="18"/>
      <c r="I37" s="18"/>
      <c r="J37" s="17"/>
      <c r="K37" s="18"/>
      <c r="L37" s="18"/>
      <c r="M37" s="17"/>
      <c r="N37" s="18"/>
      <c r="O37" s="18"/>
      <c r="P37" s="17"/>
      <c r="Q37" s="18"/>
      <c r="R37" s="18"/>
      <c r="S37" s="17"/>
      <c r="T37" s="18"/>
      <c r="U37" s="18"/>
      <c r="V37" s="17">
        <v>0</v>
      </c>
      <c r="W37" s="18">
        <v>0</v>
      </c>
      <c r="X37" s="18">
        <v>158926.39999999999</v>
      </c>
      <c r="Y37" s="18">
        <v>379839.36</v>
      </c>
      <c r="Z37" t="s">
        <v>1535</v>
      </c>
    </row>
    <row r="38" spans="1:27" x14ac:dyDescent="0.3">
      <c r="A38" t="s">
        <v>1545</v>
      </c>
      <c r="B38" t="s">
        <v>1546</v>
      </c>
      <c r="C38" s="18"/>
      <c r="D38" s="18"/>
      <c r="E38" s="18"/>
      <c r="F38" s="18"/>
      <c r="G38" s="17">
        <v>0</v>
      </c>
      <c r="H38" s="18"/>
      <c r="I38" s="18"/>
      <c r="J38" s="17">
        <v>0</v>
      </c>
      <c r="K38" s="18"/>
      <c r="L38" s="18"/>
      <c r="M38" s="17">
        <v>0</v>
      </c>
      <c r="N38" s="18">
        <v>0</v>
      </c>
      <c r="O38" s="18">
        <v>3886.54</v>
      </c>
      <c r="P38" s="17">
        <v>0</v>
      </c>
      <c r="Q38" s="18">
        <v>0</v>
      </c>
      <c r="R38" s="18">
        <v>8644.6200000000008</v>
      </c>
      <c r="S38" s="17">
        <v>4275</v>
      </c>
      <c r="T38" s="18">
        <v>4275</v>
      </c>
      <c r="U38" s="18">
        <v>7918.28</v>
      </c>
      <c r="V38" s="15">
        <v>8137.92</v>
      </c>
      <c r="W38" s="19">
        <v>8137.92</v>
      </c>
      <c r="X38" s="18">
        <v>0</v>
      </c>
      <c r="Y38" s="19">
        <v>8281.4500000000007</v>
      </c>
      <c r="Z38" t="s">
        <v>1547</v>
      </c>
    </row>
    <row r="39" spans="1:27" hidden="1" x14ac:dyDescent="0.3">
      <c r="A39" t="s">
        <v>1548</v>
      </c>
      <c r="B39" t="s">
        <v>1549</v>
      </c>
      <c r="C39" s="18">
        <v>1531.94</v>
      </c>
      <c r="D39" s="18">
        <v>-699.75</v>
      </c>
      <c r="E39" s="18">
        <v>1531.94</v>
      </c>
      <c r="F39" s="18">
        <v>-0.68</v>
      </c>
      <c r="G39" s="17">
        <v>55.59</v>
      </c>
      <c r="H39" s="18">
        <v>55.59</v>
      </c>
      <c r="I39" s="18">
        <v>0</v>
      </c>
      <c r="J39" s="17">
        <v>0</v>
      </c>
      <c r="K39" s="18">
        <v>0</v>
      </c>
      <c r="L39" s="18">
        <v>0</v>
      </c>
      <c r="M39" s="17">
        <v>0</v>
      </c>
      <c r="N39" s="18">
        <v>0</v>
      </c>
      <c r="O39" s="18">
        <v>0</v>
      </c>
      <c r="P39" s="17">
        <v>0</v>
      </c>
      <c r="Q39" s="18">
        <v>0</v>
      </c>
      <c r="R39" s="18">
        <v>0</v>
      </c>
      <c r="S39" s="17">
        <v>0</v>
      </c>
      <c r="T39" s="18">
        <v>0</v>
      </c>
      <c r="U39" s="18">
        <v>0</v>
      </c>
      <c r="V39" s="17">
        <v>0</v>
      </c>
      <c r="W39" s="18">
        <v>0</v>
      </c>
      <c r="X39" s="18">
        <v>0</v>
      </c>
      <c r="Y39" s="18">
        <v>0</v>
      </c>
    </row>
    <row r="40" spans="1:27" x14ac:dyDescent="0.3">
      <c r="A40" t="s">
        <v>1550</v>
      </c>
      <c r="B40" t="s">
        <v>1551</v>
      </c>
      <c r="C40" s="18">
        <v>0</v>
      </c>
      <c r="D40" s="18">
        <v>482.6</v>
      </c>
      <c r="E40" s="18">
        <v>0</v>
      </c>
      <c r="F40" s="18">
        <v>5950</v>
      </c>
      <c r="G40" s="17">
        <v>4950</v>
      </c>
      <c r="H40" s="18">
        <v>4950</v>
      </c>
      <c r="I40" s="18">
        <v>0</v>
      </c>
      <c r="J40" s="17">
        <v>0</v>
      </c>
      <c r="K40" s="18">
        <v>0</v>
      </c>
      <c r="L40" s="18">
        <v>0</v>
      </c>
      <c r="M40" s="17">
        <v>0</v>
      </c>
      <c r="N40" s="18">
        <v>0</v>
      </c>
      <c r="O40" s="18">
        <v>250</v>
      </c>
      <c r="P40" s="17">
        <v>0</v>
      </c>
      <c r="Q40" s="18">
        <v>0</v>
      </c>
      <c r="R40" s="18">
        <v>0</v>
      </c>
      <c r="S40" s="17">
        <v>6000</v>
      </c>
      <c r="T40" s="18">
        <v>6000</v>
      </c>
      <c r="U40" s="18">
        <v>0</v>
      </c>
      <c r="V40" s="136">
        <v>6000</v>
      </c>
      <c r="W40" s="102">
        <v>6000</v>
      </c>
      <c r="X40" s="102">
        <v>23875</v>
      </c>
      <c r="Y40" s="102">
        <v>11000</v>
      </c>
      <c r="Z40" t="s">
        <v>1552</v>
      </c>
      <c r="AA40" s="168"/>
    </row>
    <row r="41" spans="1:27" x14ac:dyDescent="0.3">
      <c r="A41" t="s">
        <v>1553</v>
      </c>
      <c r="B41" t="s">
        <v>1554</v>
      </c>
      <c r="C41" s="18">
        <v>600</v>
      </c>
      <c r="D41" s="18">
        <v>2725</v>
      </c>
      <c r="E41" s="18">
        <v>600</v>
      </c>
      <c r="F41" s="18">
        <v>8150</v>
      </c>
      <c r="G41" s="17">
        <v>2725</v>
      </c>
      <c r="H41" s="18">
        <v>2725</v>
      </c>
      <c r="I41" s="18">
        <v>5350</v>
      </c>
      <c r="J41" s="17">
        <v>1000</v>
      </c>
      <c r="K41" s="18">
        <v>1000</v>
      </c>
      <c r="L41" s="18">
        <v>8350</v>
      </c>
      <c r="M41" s="17">
        <v>5350</v>
      </c>
      <c r="N41" s="18">
        <v>5350</v>
      </c>
      <c r="O41" s="18">
        <v>7300</v>
      </c>
      <c r="P41" s="17">
        <v>6000</v>
      </c>
      <c r="Q41" s="18">
        <v>6000</v>
      </c>
      <c r="R41" s="18">
        <v>5033.5</v>
      </c>
      <c r="S41" s="17">
        <v>7287.5</v>
      </c>
      <c r="T41" s="18">
        <v>7287.5</v>
      </c>
      <c r="U41" s="18">
        <v>7897</v>
      </c>
      <c r="V41" s="17">
        <v>7628.57</v>
      </c>
      <c r="W41" s="18">
        <v>7628.57</v>
      </c>
      <c r="X41" s="18">
        <v>0</v>
      </c>
      <c r="Y41" s="18">
        <v>6786.1</v>
      </c>
      <c r="Z41" t="s">
        <v>1462</v>
      </c>
    </row>
    <row r="42" spans="1:27" x14ac:dyDescent="0.3">
      <c r="A42" t="s">
        <v>1555</v>
      </c>
      <c r="B42" t="s">
        <v>1556</v>
      </c>
      <c r="C42" s="18">
        <v>13419.77</v>
      </c>
      <c r="D42" s="18">
        <v>12387.48</v>
      </c>
      <c r="E42" s="18">
        <v>13419.77</v>
      </c>
      <c r="F42" s="18">
        <v>12387.48</v>
      </c>
      <c r="G42" s="17">
        <v>12387.48</v>
      </c>
      <c r="H42" s="18">
        <v>12387.48</v>
      </c>
      <c r="I42" s="18">
        <v>13852.71</v>
      </c>
      <c r="J42" s="17">
        <v>12387.48</v>
      </c>
      <c r="K42" s="18">
        <v>12387.48</v>
      </c>
      <c r="L42" s="18">
        <v>12331.56</v>
      </c>
      <c r="M42" s="17">
        <v>13935.96</v>
      </c>
      <c r="N42" s="18">
        <v>13935.96</v>
      </c>
      <c r="O42" s="18">
        <v>12331.56</v>
      </c>
      <c r="P42" s="17">
        <v>13935.72</v>
      </c>
      <c r="Q42" s="18">
        <v>13935.72</v>
      </c>
      <c r="R42" s="18">
        <v>13935.96</v>
      </c>
      <c r="S42" s="17">
        <v>13935.72</v>
      </c>
      <c r="T42" s="18">
        <v>13935.72</v>
      </c>
      <c r="U42" s="18">
        <v>12331.57</v>
      </c>
      <c r="V42" s="17">
        <v>15677.68</v>
      </c>
      <c r="W42" s="18">
        <v>15677.68</v>
      </c>
      <c r="X42" s="18">
        <v>7745.33</v>
      </c>
      <c r="Y42" s="18">
        <v>15677.68</v>
      </c>
      <c r="Z42" t="s">
        <v>1557</v>
      </c>
    </row>
    <row r="43" spans="1:27" x14ac:dyDescent="0.3">
      <c r="A43" t="s">
        <v>1558</v>
      </c>
      <c r="B43" t="s">
        <v>1559</v>
      </c>
      <c r="C43" s="18">
        <v>2620</v>
      </c>
      <c r="D43" s="18">
        <v>2870</v>
      </c>
      <c r="E43" s="18">
        <v>2620</v>
      </c>
      <c r="F43" s="18">
        <v>0</v>
      </c>
      <c r="G43" s="17">
        <v>2870</v>
      </c>
      <c r="H43" s="18">
        <v>2870</v>
      </c>
      <c r="I43" s="18">
        <v>3400</v>
      </c>
      <c r="J43" s="17">
        <v>0</v>
      </c>
      <c r="K43" s="18">
        <v>0</v>
      </c>
      <c r="L43" s="18">
        <v>660</v>
      </c>
      <c r="M43" s="17">
        <v>3400</v>
      </c>
      <c r="N43" s="18">
        <v>3400</v>
      </c>
      <c r="O43" s="18">
        <v>0</v>
      </c>
      <c r="P43" s="17">
        <v>0</v>
      </c>
      <c r="Q43" s="18">
        <v>0</v>
      </c>
      <c r="R43" s="18">
        <v>30</v>
      </c>
      <c r="S43" s="17">
        <v>0</v>
      </c>
      <c r="T43" s="18">
        <v>0</v>
      </c>
      <c r="U43" s="18">
        <v>30</v>
      </c>
      <c r="V43" s="17">
        <v>0</v>
      </c>
      <c r="W43" s="18">
        <v>0</v>
      </c>
      <c r="X43" s="18">
        <v>0</v>
      </c>
      <c r="Y43" s="18">
        <v>0</v>
      </c>
    </row>
    <row r="44" spans="1:27" hidden="1" x14ac:dyDescent="0.3">
      <c r="A44" t="s">
        <v>1560</v>
      </c>
      <c r="B44" t="s">
        <v>1561</v>
      </c>
      <c r="C44" s="18">
        <v>500</v>
      </c>
      <c r="D44" s="18">
        <v>0</v>
      </c>
      <c r="E44" s="18">
        <v>500</v>
      </c>
      <c r="F44" s="18">
        <v>500</v>
      </c>
      <c r="G44" s="17">
        <v>0</v>
      </c>
      <c r="H44" s="18">
        <v>0</v>
      </c>
      <c r="I44" s="18">
        <v>0</v>
      </c>
      <c r="J44" s="17">
        <v>0</v>
      </c>
      <c r="K44" s="18">
        <v>0</v>
      </c>
      <c r="L44" s="18">
        <v>0</v>
      </c>
      <c r="M44" s="17">
        <v>0</v>
      </c>
      <c r="N44" s="18">
        <v>0</v>
      </c>
      <c r="O44" s="18">
        <v>0</v>
      </c>
      <c r="P44" s="17">
        <v>0</v>
      </c>
      <c r="Q44" s="18">
        <v>0</v>
      </c>
      <c r="R44" s="18">
        <v>0</v>
      </c>
      <c r="S44" s="17">
        <v>0</v>
      </c>
      <c r="T44" s="18">
        <v>0</v>
      </c>
      <c r="U44" s="18">
        <v>0</v>
      </c>
      <c r="V44" s="17">
        <v>0</v>
      </c>
      <c r="W44" s="18">
        <v>0</v>
      </c>
      <c r="X44" s="18">
        <v>0</v>
      </c>
      <c r="Y44" s="18">
        <v>0</v>
      </c>
    </row>
    <row r="45" spans="1:27" hidden="1" x14ac:dyDescent="0.3">
      <c r="A45" t="s">
        <v>1562</v>
      </c>
      <c r="B45" t="s">
        <v>1563</v>
      </c>
      <c r="C45" s="18">
        <v>200</v>
      </c>
      <c r="D45" s="18">
        <v>0</v>
      </c>
      <c r="E45" s="18">
        <v>200</v>
      </c>
      <c r="F45" s="18">
        <v>0</v>
      </c>
      <c r="G45" s="17">
        <v>0</v>
      </c>
      <c r="H45" s="18">
        <v>0</v>
      </c>
      <c r="I45" s="18">
        <v>0</v>
      </c>
      <c r="J45" s="17">
        <v>0</v>
      </c>
      <c r="K45" s="18">
        <v>0</v>
      </c>
      <c r="L45" s="18">
        <v>0</v>
      </c>
      <c r="M45" s="17">
        <v>0</v>
      </c>
      <c r="N45" s="18">
        <v>0</v>
      </c>
      <c r="O45" s="18">
        <v>300</v>
      </c>
      <c r="P45" s="17">
        <v>200</v>
      </c>
      <c r="Q45" s="18">
        <v>200</v>
      </c>
      <c r="R45" s="18">
        <v>0</v>
      </c>
      <c r="S45" s="17">
        <v>0</v>
      </c>
      <c r="T45" s="18">
        <v>0</v>
      </c>
      <c r="U45" s="18">
        <v>110</v>
      </c>
      <c r="V45" s="17">
        <v>0</v>
      </c>
      <c r="W45" s="18">
        <v>0</v>
      </c>
      <c r="X45" s="18">
        <v>0</v>
      </c>
      <c r="Y45" s="18">
        <v>0</v>
      </c>
    </row>
    <row r="46" spans="1:27" x14ac:dyDescent="0.3">
      <c r="A46" t="s">
        <v>1564</v>
      </c>
      <c r="B46" t="s">
        <v>1565</v>
      </c>
      <c r="C46" s="18">
        <v>101703.65</v>
      </c>
      <c r="D46" s="18">
        <v>134649.85</v>
      </c>
      <c r="E46" s="18">
        <v>122044.38</v>
      </c>
      <c r="F46" s="18">
        <v>193281</v>
      </c>
      <c r="G46" s="17">
        <v>45000</v>
      </c>
      <c r="H46" s="18">
        <v>182231</v>
      </c>
      <c r="I46" s="18">
        <v>278247.2</v>
      </c>
      <c r="J46" s="17">
        <v>193281</v>
      </c>
      <c r="K46" s="18">
        <v>244281</v>
      </c>
      <c r="L46" s="18">
        <v>310477.02</v>
      </c>
      <c r="M46" s="17">
        <v>202059.35</v>
      </c>
      <c r="N46" s="18">
        <v>202059.35</v>
      </c>
      <c r="O46" s="18">
        <v>315310.45</v>
      </c>
      <c r="P46" s="17">
        <v>375000</v>
      </c>
      <c r="Q46" s="18">
        <v>375000</v>
      </c>
      <c r="R46" s="18">
        <v>350010.16</v>
      </c>
      <c r="S46" s="17">
        <v>320000</v>
      </c>
      <c r="T46" s="18">
        <v>320000</v>
      </c>
      <c r="U46" s="18">
        <v>350997.9</v>
      </c>
      <c r="V46" s="136">
        <v>410625</v>
      </c>
      <c r="W46" s="102">
        <v>410625</v>
      </c>
      <c r="X46" s="102">
        <v>227782.7</v>
      </c>
      <c r="Y46" s="102">
        <v>360000</v>
      </c>
      <c r="Z46" t="s">
        <v>1566</v>
      </c>
      <c r="AA46" s="12"/>
    </row>
    <row r="47" spans="1:27" hidden="1" x14ac:dyDescent="0.3">
      <c r="A47" t="s">
        <v>1567</v>
      </c>
      <c r="B47" t="s">
        <v>1568</v>
      </c>
      <c r="C47" s="18">
        <v>0</v>
      </c>
      <c r="D47" s="18">
        <v>0</v>
      </c>
      <c r="E47" s="18">
        <v>0</v>
      </c>
      <c r="F47" s="18">
        <v>0</v>
      </c>
      <c r="G47" s="17">
        <v>0</v>
      </c>
      <c r="H47" s="18">
        <v>4200</v>
      </c>
      <c r="I47" s="18">
        <v>4200</v>
      </c>
      <c r="J47" s="17">
        <v>4200</v>
      </c>
      <c r="K47" s="18">
        <v>4200</v>
      </c>
      <c r="L47" s="18">
        <v>0</v>
      </c>
      <c r="M47" s="17">
        <v>4200</v>
      </c>
      <c r="N47" s="18">
        <v>4200</v>
      </c>
      <c r="O47" s="18">
        <v>0</v>
      </c>
      <c r="P47" s="17">
        <v>0</v>
      </c>
      <c r="Q47" s="18">
        <v>0</v>
      </c>
      <c r="R47" s="18">
        <v>0</v>
      </c>
      <c r="S47" s="17">
        <v>0</v>
      </c>
      <c r="T47" s="18">
        <v>0</v>
      </c>
      <c r="U47" s="18">
        <v>0</v>
      </c>
      <c r="V47" s="136">
        <v>0</v>
      </c>
      <c r="W47" s="102">
        <v>0</v>
      </c>
      <c r="X47" s="102">
        <v>0</v>
      </c>
      <c r="Y47" s="102">
        <v>0</v>
      </c>
      <c r="Z47" t="s">
        <v>1491</v>
      </c>
    </row>
    <row r="48" spans="1:27" x14ac:dyDescent="0.3">
      <c r="A48" t="s">
        <v>1569</v>
      </c>
      <c r="B48" t="s">
        <v>1570</v>
      </c>
      <c r="C48" s="18">
        <v>2620</v>
      </c>
      <c r="D48" s="18">
        <v>300</v>
      </c>
      <c r="E48" s="18">
        <v>2620</v>
      </c>
      <c r="F48" s="18">
        <v>1000</v>
      </c>
      <c r="G48" s="17">
        <v>300</v>
      </c>
      <c r="H48" s="18">
        <v>4600</v>
      </c>
      <c r="I48" s="18">
        <v>4800</v>
      </c>
      <c r="J48" s="17">
        <v>3975.8</v>
      </c>
      <c r="K48" s="18">
        <v>3975.8</v>
      </c>
      <c r="L48" s="18">
        <v>7300</v>
      </c>
      <c r="M48" s="17">
        <v>4800</v>
      </c>
      <c r="N48" s="18">
        <v>4800</v>
      </c>
      <c r="O48" s="18">
        <v>4300</v>
      </c>
      <c r="P48" s="17">
        <v>3350</v>
      </c>
      <c r="Q48" s="18">
        <v>3350</v>
      </c>
      <c r="R48" s="18">
        <v>3900</v>
      </c>
      <c r="S48" s="17">
        <v>5467</v>
      </c>
      <c r="T48" s="18">
        <v>5467</v>
      </c>
      <c r="U48" s="18">
        <v>2400</v>
      </c>
      <c r="V48" s="15">
        <v>4825</v>
      </c>
      <c r="W48" s="102">
        <v>4825</v>
      </c>
      <c r="X48" s="102">
        <v>1112.2</v>
      </c>
      <c r="Y48" s="19">
        <v>4540</v>
      </c>
      <c r="Z48" t="s">
        <v>1462</v>
      </c>
    </row>
    <row r="49" spans="1:27" x14ac:dyDescent="0.3">
      <c r="A49" t="s">
        <v>1571</v>
      </c>
      <c r="B49" t="s">
        <v>1572</v>
      </c>
      <c r="C49" s="18">
        <v>100</v>
      </c>
      <c r="D49" s="18">
        <v>800</v>
      </c>
      <c r="E49" s="18">
        <v>100</v>
      </c>
      <c r="F49" s="18">
        <v>200</v>
      </c>
      <c r="G49" s="17">
        <v>800</v>
      </c>
      <c r="H49" s="18">
        <v>800</v>
      </c>
      <c r="I49" s="18">
        <v>100</v>
      </c>
      <c r="J49" s="17">
        <v>200</v>
      </c>
      <c r="K49" s="18">
        <v>200</v>
      </c>
      <c r="L49" s="18">
        <v>3500</v>
      </c>
      <c r="M49" s="17">
        <v>100</v>
      </c>
      <c r="N49" s="18">
        <v>100</v>
      </c>
      <c r="O49" s="18">
        <v>3200</v>
      </c>
      <c r="P49" s="17">
        <v>1750</v>
      </c>
      <c r="Q49" s="18">
        <v>1750</v>
      </c>
      <c r="R49" s="18">
        <v>2700</v>
      </c>
      <c r="S49" s="17">
        <v>3350</v>
      </c>
      <c r="T49" s="18">
        <v>3350</v>
      </c>
      <c r="U49" s="18">
        <v>3000</v>
      </c>
      <c r="V49" s="17">
        <v>3100</v>
      </c>
      <c r="W49" s="18">
        <v>3100</v>
      </c>
      <c r="X49" s="18">
        <v>300</v>
      </c>
      <c r="Y49" s="18">
        <v>3100</v>
      </c>
      <c r="Z49" t="s">
        <v>1573</v>
      </c>
    </row>
    <row r="50" spans="1:27" hidden="1" x14ac:dyDescent="0.3">
      <c r="A50" t="s">
        <v>1574</v>
      </c>
      <c r="B50" t="s">
        <v>1575</v>
      </c>
      <c r="C50" s="18">
        <v>3455</v>
      </c>
      <c r="D50" s="18">
        <v>2950</v>
      </c>
      <c r="E50" s="18">
        <v>3455</v>
      </c>
      <c r="F50" s="18">
        <v>1525</v>
      </c>
      <c r="G50" s="17">
        <v>2950</v>
      </c>
      <c r="H50" s="18">
        <v>2950</v>
      </c>
      <c r="I50" s="18">
        <v>1125</v>
      </c>
      <c r="J50" s="17">
        <v>1525</v>
      </c>
      <c r="K50" s="18">
        <v>1525</v>
      </c>
      <c r="L50" s="18">
        <v>925</v>
      </c>
      <c r="M50" s="17">
        <v>1800</v>
      </c>
      <c r="N50" s="18">
        <v>1800</v>
      </c>
      <c r="O50" s="18">
        <v>600</v>
      </c>
      <c r="P50" s="17">
        <v>600</v>
      </c>
      <c r="Q50" s="18">
        <v>600</v>
      </c>
      <c r="R50" s="18">
        <v>25</v>
      </c>
      <c r="S50" s="17">
        <v>0</v>
      </c>
      <c r="T50" s="18">
        <v>0</v>
      </c>
      <c r="U50" s="18">
        <v>0</v>
      </c>
      <c r="V50" s="17">
        <v>0</v>
      </c>
      <c r="W50" s="18">
        <v>0</v>
      </c>
      <c r="X50" s="18">
        <v>0</v>
      </c>
      <c r="Y50" s="18">
        <v>0</v>
      </c>
      <c r="Z50" t="s">
        <v>1491</v>
      </c>
    </row>
    <row r="51" spans="1:27" ht="28.8" x14ac:dyDescent="0.3">
      <c r="A51" t="s">
        <v>1576</v>
      </c>
      <c r="B51" t="s">
        <v>1577</v>
      </c>
      <c r="C51" s="18">
        <v>2735.6</v>
      </c>
      <c r="D51" s="18">
        <v>5748.95</v>
      </c>
      <c r="E51" s="18">
        <v>2735.6</v>
      </c>
      <c r="F51" s="18">
        <v>5509.28</v>
      </c>
      <c r="G51" s="17">
        <v>5748.95</v>
      </c>
      <c r="H51" s="18">
        <v>5748.95</v>
      </c>
      <c r="I51" s="18">
        <v>8771.2099999999991</v>
      </c>
      <c r="J51" s="17">
        <v>6290.88</v>
      </c>
      <c r="K51" s="18">
        <v>6290.88</v>
      </c>
      <c r="L51" s="18">
        <v>20074.25</v>
      </c>
      <c r="M51" s="17">
        <v>6676.48</v>
      </c>
      <c r="N51" s="18">
        <v>6676.48</v>
      </c>
      <c r="O51" s="18">
        <v>3703.95</v>
      </c>
      <c r="P51" s="17">
        <v>5300</v>
      </c>
      <c r="Q51" s="18">
        <v>5300</v>
      </c>
      <c r="R51" s="18">
        <v>1740</v>
      </c>
      <c r="S51" s="17">
        <v>4652</v>
      </c>
      <c r="T51" s="18">
        <v>4652</v>
      </c>
      <c r="U51" s="18">
        <v>3050</v>
      </c>
      <c r="V51" s="136">
        <v>8000</v>
      </c>
      <c r="W51" s="102">
        <v>8000</v>
      </c>
      <c r="X51" s="102">
        <v>0</v>
      </c>
      <c r="Y51" s="102">
        <v>3050</v>
      </c>
      <c r="Z51" s="12" t="s">
        <v>1578</v>
      </c>
    </row>
    <row r="52" spans="1:27" hidden="1" x14ac:dyDescent="0.3">
      <c r="A52" t="s">
        <v>1579</v>
      </c>
      <c r="B52" t="s">
        <v>1580</v>
      </c>
      <c r="C52" s="18">
        <v>136257.69</v>
      </c>
      <c r="D52" s="18">
        <v>0</v>
      </c>
      <c r="E52" s="18">
        <v>486184</v>
      </c>
      <c r="F52" s="18">
        <v>0</v>
      </c>
      <c r="G52" s="17">
        <v>0</v>
      </c>
      <c r="H52" s="18">
        <v>467806.76</v>
      </c>
      <c r="I52" s="18">
        <v>0</v>
      </c>
      <c r="J52" s="17">
        <v>0</v>
      </c>
      <c r="K52" s="18">
        <v>0</v>
      </c>
      <c r="L52" s="18">
        <v>0</v>
      </c>
      <c r="M52" s="17">
        <v>0</v>
      </c>
      <c r="N52" s="18">
        <v>0</v>
      </c>
      <c r="O52" s="18">
        <v>0</v>
      </c>
      <c r="P52" s="17">
        <v>0</v>
      </c>
      <c r="Q52" s="18">
        <v>0</v>
      </c>
      <c r="R52" s="18">
        <v>0</v>
      </c>
      <c r="S52" s="17">
        <v>0</v>
      </c>
      <c r="T52" s="18">
        <v>0</v>
      </c>
      <c r="U52" s="18">
        <v>0</v>
      </c>
      <c r="V52" s="17">
        <v>0</v>
      </c>
      <c r="W52" s="18">
        <v>0</v>
      </c>
      <c r="X52" s="18">
        <v>0</v>
      </c>
      <c r="Y52" s="18">
        <v>0</v>
      </c>
    </row>
    <row r="53" spans="1:27" x14ac:dyDescent="0.3">
      <c r="A53" t="s">
        <v>1581</v>
      </c>
      <c r="B53" t="s">
        <v>1582</v>
      </c>
      <c r="C53" s="18"/>
      <c r="D53" s="18"/>
      <c r="E53" s="18"/>
      <c r="F53" s="18"/>
      <c r="G53" s="17">
        <v>0</v>
      </c>
      <c r="H53" s="18"/>
      <c r="I53" s="18"/>
      <c r="J53" s="17">
        <v>0</v>
      </c>
      <c r="K53" s="18"/>
      <c r="L53" s="18"/>
      <c r="M53" s="17"/>
      <c r="N53" s="18">
        <v>0</v>
      </c>
      <c r="O53" s="18">
        <v>0</v>
      </c>
      <c r="P53" s="17">
        <v>287550</v>
      </c>
      <c r="Q53" s="18">
        <v>287550</v>
      </c>
      <c r="R53" s="18">
        <v>259533.45</v>
      </c>
      <c r="S53" s="17">
        <v>296715</v>
      </c>
      <c r="T53" s="18">
        <v>296715</v>
      </c>
      <c r="U53" s="18">
        <v>308727.64</v>
      </c>
      <c r="V53" s="17">
        <v>302280</v>
      </c>
      <c r="W53" s="18">
        <v>302280</v>
      </c>
      <c r="X53" s="18">
        <v>143396.60999999999</v>
      </c>
      <c r="Y53" s="18">
        <v>304665</v>
      </c>
      <c r="Z53" t="s">
        <v>1583</v>
      </c>
    </row>
    <row r="54" spans="1:27" x14ac:dyDescent="0.3">
      <c r="A54" t="s">
        <v>1584</v>
      </c>
      <c r="B54" t="s">
        <v>1585</v>
      </c>
      <c r="C54" s="18"/>
      <c r="D54" s="18"/>
      <c r="E54" s="18"/>
      <c r="F54" s="18"/>
      <c r="G54" s="17">
        <v>0</v>
      </c>
      <c r="H54" s="18"/>
      <c r="I54" s="18"/>
      <c r="J54" s="17"/>
      <c r="K54" s="18"/>
      <c r="L54" s="18"/>
      <c r="M54" s="17"/>
      <c r="N54" s="18"/>
      <c r="O54" s="18"/>
      <c r="P54" s="17">
        <v>0</v>
      </c>
      <c r="Q54" s="18">
        <v>0</v>
      </c>
      <c r="R54" s="18">
        <v>2235.4</v>
      </c>
      <c r="S54" s="17">
        <v>4305.3</v>
      </c>
      <c r="T54" s="18">
        <v>4305.3</v>
      </c>
      <c r="U54" s="18">
        <v>2989.04</v>
      </c>
      <c r="V54" s="17">
        <v>3387.24</v>
      </c>
      <c r="W54" s="18">
        <v>3387.24</v>
      </c>
      <c r="X54" s="18">
        <v>852.92</v>
      </c>
      <c r="Y54" s="18">
        <v>2612.2199999999998</v>
      </c>
      <c r="Z54" t="s">
        <v>1547</v>
      </c>
    </row>
    <row r="55" spans="1:27" x14ac:dyDescent="0.3">
      <c r="A55" t="s">
        <v>1586</v>
      </c>
      <c r="B55" t="s">
        <v>1587</v>
      </c>
      <c r="C55" s="18">
        <v>1028.8599999999999</v>
      </c>
      <c r="D55" s="18">
        <v>1438.96</v>
      </c>
      <c r="E55" s="18">
        <v>1028.8599999999999</v>
      </c>
      <c r="F55" s="18">
        <v>11067.11</v>
      </c>
      <c r="G55" s="17">
        <v>1673.96</v>
      </c>
      <c r="H55" s="18">
        <v>4378.99</v>
      </c>
      <c r="I55" s="18">
        <v>4489.34</v>
      </c>
      <c r="J55" s="17">
        <v>2500</v>
      </c>
      <c r="K55" s="18">
        <v>2500</v>
      </c>
      <c r="L55" s="18">
        <v>636.72</v>
      </c>
      <c r="M55" s="17">
        <v>4300</v>
      </c>
      <c r="N55" s="18">
        <v>4300</v>
      </c>
      <c r="O55" s="18">
        <v>2927.09</v>
      </c>
      <c r="P55" s="17">
        <v>0</v>
      </c>
      <c r="Q55" s="18">
        <v>0</v>
      </c>
      <c r="R55" s="18">
        <v>-1690.98</v>
      </c>
      <c r="S55" s="17">
        <v>0</v>
      </c>
      <c r="T55" s="18">
        <v>0</v>
      </c>
      <c r="U55" s="18">
        <v>3125.03</v>
      </c>
      <c r="V55" s="17">
        <v>0</v>
      </c>
      <c r="W55" s="18">
        <v>0</v>
      </c>
      <c r="X55" s="18">
        <v>0</v>
      </c>
      <c r="Y55" s="18">
        <v>0</v>
      </c>
    </row>
    <row r="56" spans="1:27" x14ac:dyDescent="0.3">
      <c r="A56" t="s">
        <v>1588</v>
      </c>
      <c r="B56" t="s">
        <v>1589</v>
      </c>
      <c r="C56" s="18">
        <v>0</v>
      </c>
      <c r="D56" s="18">
        <v>0</v>
      </c>
      <c r="E56" s="18">
        <v>0</v>
      </c>
      <c r="F56" s="18">
        <v>85</v>
      </c>
      <c r="G56" s="17">
        <v>0</v>
      </c>
      <c r="H56" s="18">
        <v>0</v>
      </c>
      <c r="I56" s="18">
        <v>30</v>
      </c>
      <c r="J56" s="17">
        <v>30</v>
      </c>
      <c r="K56" s="18">
        <v>30</v>
      </c>
      <c r="L56" s="18">
        <v>0</v>
      </c>
      <c r="M56" s="17">
        <v>30</v>
      </c>
      <c r="N56" s="18">
        <v>37669.760000000002</v>
      </c>
      <c r="O56" s="18">
        <v>37639.760000000002</v>
      </c>
      <c r="P56" s="17">
        <v>0</v>
      </c>
      <c r="Q56" s="18">
        <v>1125</v>
      </c>
      <c r="R56" s="18">
        <v>1125</v>
      </c>
      <c r="S56" s="17">
        <v>0</v>
      </c>
      <c r="T56" s="18">
        <v>475</v>
      </c>
      <c r="U56" s="18">
        <v>475</v>
      </c>
      <c r="V56" s="17">
        <v>0</v>
      </c>
      <c r="W56" s="18">
        <v>0</v>
      </c>
      <c r="X56" s="18">
        <v>0</v>
      </c>
      <c r="Y56" s="18">
        <v>0</v>
      </c>
    </row>
    <row r="57" spans="1:27" x14ac:dyDescent="0.3">
      <c r="A57" t="s">
        <v>1590</v>
      </c>
      <c r="B57" t="s">
        <v>1591</v>
      </c>
      <c r="C57" s="18">
        <v>0</v>
      </c>
      <c r="D57" s="18">
        <v>0</v>
      </c>
      <c r="E57" s="18">
        <v>0</v>
      </c>
      <c r="F57" s="18">
        <v>0</v>
      </c>
      <c r="G57" s="17">
        <v>0</v>
      </c>
      <c r="H57" s="18">
        <v>0</v>
      </c>
      <c r="I57" s="18">
        <v>322</v>
      </c>
      <c r="J57" s="17">
        <v>210</v>
      </c>
      <c r="K57" s="18">
        <v>210</v>
      </c>
      <c r="L57" s="18">
        <v>407</v>
      </c>
      <c r="M57" s="17">
        <v>345</v>
      </c>
      <c r="N57" s="18">
        <v>345</v>
      </c>
      <c r="O57" s="18">
        <v>16.5</v>
      </c>
      <c r="P57" s="17">
        <v>0</v>
      </c>
      <c r="Q57" s="18">
        <v>0</v>
      </c>
      <c r="R57" s="18">
        <v>42.5</v>
      </c>
      <c r="S57" s="17">
        <v>0</v>
      </c>
      <c r="T57" s="18">
        <v>0</v>
      </c>
      <c r="U57" s="18">
        <v>22</v>
      </c>
      <c r="V57" s="17">
        <v>0</v>
      </c>
      <c r="W57" s="18">
        <v>0</v>
      </c>
      <c r="X57" s="18">
        <v>0</v>
      </c>
      <c r="Y57" s="18">
        <v>0</v>
      </c>
    </row>
    <row r="58" spans="1:27" hidden="1" x14ac:dyDescent="0.3">
      <c r="A58" t="s">
        <v>1592</v>
      </c>
      <c r="B58" t="s">
        <v>1593</v>
      </c>
      <c r="C58" s="18">
        <v>0</v>
      </c>
      <c r="D58" s="18">
        <v>0</v>
      </c>
      <c r="E58" s="18">
        <v>0</v>
      </c>
      <c r="F58" s="18">
        <v>0</v>
      </c>
      <c r="G58" s="17">
        <v>0</v>
      </c>
      <c r="H58" s="18">
        <v>5173</v>
      </c>
      <c r="I58" s="18">
        <v>5173</v>
      </c>
      <c r="J58" s="17">
        <v>0</v>
      </c>
      <c r="K58" s="18">
        <v>0</v>
      </c>
      <c r="L58" s="18">
        <v>0</v>
      </c>
      <c r="M58" s="17">
        <v>0</v>
      </c>
      <c r="N58" s="18">
        <v>0</v>
      </c>
      <c r="O58" s="18">
        <v>0</v>
      </c>
      <c r="P58" s="17">
        <v>0</v>
      </c>
      <c r="Q58" s="18">
        <v>0</v>
      </c>
      <c r="R58" s="18">
        <v>0</v>
      </c>
      <c r="S58" s="17">
        <v>0</v>
      </c>
      <c r="T58" s="18">
        <v>0</v>
      </c>
      <c r="U58" s="18">
        <v>0</v>
      </c>
      <c r="V58" s="17">
        <v>0</v>
      </c>
      <c r="W58" s="18">
        <v>0</v>
      </c>
      <c r="X58" s="18">
        <v>0</v>
      </c>
      <c r="Y58" s="18">
        <v>0</v>
      </c>
    </row>
    <row r="59" spans="1:27" x14ac:dyDescent="0.3">
      <c r="A59" t="s">
        <v>1594</v>
      </c>
      <c r="B59" t="s">
        <v>1595</v>
      </c>
      <c r="C59" s="18">
        <v>1075</v>
      </c>
      <c r="D59" s="18">
        <v>8135.89</v>
      </c>
      <c r="E59" s="18">
        <v>1075</v>
      </c>
      <c r="F59" s="18">
        <v>4026.65</v>
      </c>
      <c r="G59" s="17">
        <v>0</v>
      </c>
      <c r="H59" s="18">
        <v>0</v>
      </c>
      <c r="I59" s="18">
        <v>3075</v>
      </c>
      <c r="J59" s="17">
        <v>4026.65</v>
      </c>
      <c r="K59" s="18">
        <v>4026.65</v>
      </c>
      <c r="L59" s="18">
        <v>9350</v>
      </c>
      <c r="M59" s="17">
        <v>4100</v>
      </c>
      <c r="N59" s="18">
        <v>4100</v>
      </c>
      <c r="O59" s="18">
        <v>11054.29</v>
      </c>
      <c r="P59" s="17">
        <v>9350</v>
      </c>
      <c r="Q59" s="18">
        <v>9350</v>
      </c>
      <c r="R59" s="18">
        <v>3250</v>
      </c>
      <c r="S59" s="17">
        <v>7128.37</v>
      </c>
      <c r="T59" s="18">
        <v>7128.37</v>
      </c>
      <c r="U59" s="18">
        <v>11471.75</v>
      </c>
      <c r="V59" s="17">
        <v>7976</v>
      </c>
      <c r="W59" s="18">
        <v>7976</v>
      </c>
      <c r="X59" s="18">
        <v>24587.8</v>
      </c>
      <c r="Y59" s="18">
        <v>8592.01</v>
      </c>
      <c r="Z59" s="12" t="s">
        <v>410</v>
      </c>
      <c r="AA59" t="s">
        <v>1596</v>
      </c>
    </row>
    <row r="60" spans="1:27" hidden="1" x14ac:dyDescent="0.3">
      <c r="A60" t="s">
        <v>1597</v>
      </c>
      <c r="B60" t="s">
        <v>1598</v>
      </c>
      <c r="C60" s="18">
        <v>28976.55</v>
      </c>
      <c r="D60" s="18">
        <v>28976.55</v>
      </c>
      <c r="E60" s="18">
        <v>0</v>
      </c>
      <c r="F60" s="18">
        <v>0</v>
      </c>
      <c r="G60" s="17">
        <v>0</v>
      </c>
      <c r="H60" s="18">
        <v>0</v>
      </c>
      <c r="I60" s="18">
        <v>0</v>
      </c>
      <c r="J60" s="17">
        <v>0</v>
      </c>
      <c r="K60" s="18">
        <v>0</v>
      </c>
      <c r="L60" s="18">
        <v>0</v>
      </c>
      <c r="M60" s="17">
        <v>0</v>
      </c>
      <c r="N60" s="18">
        <v>65532.75</v>
      </c>
      <c r="O60" s="18">
        <v>65532.75</v>
      </c>
      <c r="P60" s="17">
        <v>0</v>
      </c>
      <c r="Q60" s="18">
        <v>0</v>
      </c>
      <c r="R60" s="18">
        <v>9411.39</v>
      </c>
      <c r="S60" s="17">
        <v>0</v>
      </c>
      <c r="T60" s="18">
        <v>0</v>
      </c>
      <c r="U60" s="18">
        <v>0</v>
      </c>
      <c r="V60" s="17">
        <v>0</v>
      </c>
      <c r="W60" s="18">
        <v>0</v>
      </c>
      <c r="X60" s="18">
        <v>0</v>
      </c>
      <c r="Y60" s="18">
        <v>0</v>
      </c>
    </row>
    <row r="61" spans="1:27" hidden="1" x14ac:dyDescent="0.3">
      <c r="A61" t="s">
        <v>1599</v>
      </c>
      <c r="B61" t="s">
        <v>1600</v>
      </c>
      <c r="C61" s="18">
        <v>828</v>
      </c>
      <c r="D61" s="18">
        <v>0</v>
      </c>
      <c r="E61" s="18">
        <v>828</v>
      </c>
      <c r="F61" s="18">
        <v>0</v>
      </c>
      <c r="G61" s="17">
        <v>0</v>
      </c>
      <c r="H61" s="18">
        <v>0</v>
      </c>
      <c r="I61" s="18">
        <v>0</v>
      </c>
      <c r="J61" s="17">
        <v>0</v>
      </c>
      <c r="K61" s="18">
        <v>0</v>
      </c>
      <c r="L61" s="18">
        <v>0</v>
      </c>
      <c r="M61" s="17">
        <v>0</v>
      </c>
      <c r="N61" s="18">
        <v>0</v>
      </c>
      <c r="O61" s="18">
        <v>0</v>
      </c>
      <c r="P61" s="17">
        <v>0</v>
      </c>
      <c r="Q61" s="18">
        <v>0</v>
      </c>
      <c r="R61" s="18">
        <v>0</v>
      </c>
      <c r="S61" s="17">
        <v>0</v>
      </c>
      <c r="T61" s="18">
        <v>0</v>
      </c>
      <c r="U61" s="18">
        <v>0</v>
      </c>
      <c r="V61" s="17">
        <v>0</v>
      </c>
      <c r="W61" s="18">
        <v>0</v>
      </c>
      <c r="X61" s="18">
        <v>0</v>
      </c>
      <c r="Y61" s="18">
        <v>0</v>
      </c>
    </row>
    <row r="62" spans="1:27" hidden="1" x14ac:dyDescent="0.3">
      <c r="A62" t="s">
        <v>1601</v>
      </c>
      <c r="B62" t="s">
        <v>1602</v>
      </c>
      <c r="C62" s="18">
        <v>436.72</v>
      </c>
      <c r="D62" s="18">
        <v>0</v>
      </c>
      <c r="E62" s="18">
        <v>436.72</v>
      </c>
      <c r="F62" s="18">
        <v>63</v>
      </c>
      <c r="G62" s="17">
        <v>0</v>
      </c>
      <c r="H62" s="18">
        <v>1186.75</v>
      </c>
      <c r="I62" s="18">
        <v>13030.34</v>
      </c>
      <c r="J62" s="17">
        <v>63</v>
      </c>
      <c r="K62" s="18">
        <v>63</v>
      </c>
      <c r="L62" s="18">
        <v>0</v>
      </c>
      <c r="M62" s="17">
        <v>0</v>
      </c>
      <c r="N62" s="18">
        <v>0</v>
      </c>
      <c r="O62" s="18">
        <v>0</v>
      </c>
      <c r="P62" s="17">
        <v>0</v>
      </c>
      <c r="Q62" s="18">
        <v>0</v>
      </c>
      <c r="R62" s="18">
        <v>0</v>
      </c>
      <c r="S62" s="17">
        <v>0</v>
      </c>
      <c r="T62" s="18">
        <v>0</v>
      </c>
      <c r="U62" s="18">
        <v>0</v>
      </c>
      <c r="V62" s="17">
        <v>0</v>
      </c>
      <c r="W62" s="18">
        <v>0</v>
      </c>
      <c r="X62" s="18">
        <v>0</v>
      </c>
      <c r="Y62" s="18">
        <v>0</v>
      </c>
    </row>
    <row r="63" spans="1:27" hidden="1" x14ac:dyDescent="0.3">
      <c r="A63" t="s">
        <v>1603</v>
      </c>
      <c r="B63" t="s">
        <v>1604</v>
      </c>
      <c r="C63" s="18">
        <v>2400</v>
      </c>
      <c r="D63" s="18">
        <v>2400</v>
      </c>
      <c r="E63" s="18">
        <v>2400</v>
      </c>
      <c r="F63" s="18">
        <v>0</v>
      </c>
      <c r="G63" s="17">
        <v>0</v>
      </c>
      <c r="H63" s="18">
        <v>0</v>
      </c>
      <c r="I63" s="18">
        <v>0</v>
      </c>
      <c r="J63" s="17">
        <v>0</v>
      </c>
      <c r="K63" s="18">
        <v>0</v>
      </c>
      <c r="L63" s="18">
        <v>0</v>
      </c>
      <c r="M63" s="17">
        <v>0</v>
      </c>
      <c r="N63" s="18">
        <v>0</v>
      </c>
      <c r="O63" s="18">
        <v>0</v>
      </c>
      <c r="P63" s="17">
        <v>0</v>
      </c>
      <c r="Q63" s="18">
        <v>0</v>
      </c>
      <c r="R63" s="18">
        <v>0</v>
      </c>
      <c r="S63" s="17">
        <v>0</v>
      </c>
      <c r="T63" s="18">
        <v>0</v>
      </c>
      <c r="U63" s="18">
        <v>0</v>
      </c>
      <c r="V63" s="17">
        <v>0</v>
      </c>
      <c r="W63" s="18">
        <v>0</v>
      </c>
      <c r="X63" s="18">
        <v>0</v>
      </c>
      <c r="Y63" s="18">
        <v>0</v>
      </c>
    </row>
    <row r="64" spans="1:27" hidden="1" x14ac:dyDescent="0.3">
      <c r="A64" t="s">
        <v>1605</v>
      </c>
      <c r="B64" t="s">
        <v>1606</v>
      </c>
      <c r="C64" s="18">
        <v>4993.82</v>
      </c>
      <c r="D64" s="18">
        <v>0</v>
      </c>
      <c r="E64" s="18">
        <v>4993.82</v>
      </c>
      <c r="F64" s="18">
        <v>0</v>
      </c>
      <c r="G64" s="17">
        <v>0</v>
      </c>
      <c r="H64" s="18">
        <v>0</v>
      </c>
      <c r="I64" s="18">
        <v>0</v>
      </c>
      <c r="J64" s="17">
        <v>0</v>
      </c>
      <c r="K64" s="18">
        <v>0</v>
      </c>
      <c r="L64" s="18">
        <v>0</v>
      </c>
      <c r="M64" s="17">
        <v>0</v>
      </c>
      <c r="N64" s="18">
        <v>0</v>
      </c>
      <c r="O64" s="18">
        <v>0</v>
      </c>
      <c r="P64" s="17">
        <v>0</v>
      </c>
      <c r="Q64" s="18">
        <v>0</v>
      </c>
      <c r="R64" s="18">
        <v>0</v>
      </c>
      <c r="S64" s="17">
        <v>0</v>
      </c>
      <c r="T64" s="18">
        <v>0</v>
      </c>
      <c r="U64" s="18">
        <v>0</v>
      </c>
      <c r="V64" s="17">
        <v>0</v>
      </c>
      <c r="W64" s="18">
        <v>0</v>
      </c>
      <c r="X64" s="18">
        <v>0</v>
      </c>
      <c r="Y64" s="18">
        <v>0</v>
      </c>
    </row>
    <row r="65" spans="1:27" x14ac:dyDescent="0.3">
      <c r="A65" t="s">
        <v>1607</v>
      </c>
      <c r="B65" t="s">
        <v>1608</v>
      </c>
      <c r="C65" s="18">
        <v>8194.16</v>
      </c>
      <c r="D65" s="18">
        <v>9208.4699999999993</v>
      </c>
      <c r="E65" s="18">
        <v>8194.16</v>
      </c>
      <c r="F65" s="18">
        <v>10099.73</v>
      </c>
      <c r="G65" s="17">
        <v>9208.4699999999993</v>
      </c>
      <c r="H65" s="18">
        <v>11329.92</v>
      </c>
      <c r="I65" s="18">
        <v>14373.99</v>
      </c>
      <c r="J65" s="17">
        <v>10099.73</v>
      </c>
      <c r="K65" s="18">
        <v>10099.73</v>
      </c>
      <c r="L65" s="18">
        <v>10767.18</v>
      </c>
      <c r="M65" s="17">
        <v>11415.18</v>
      </c>
      <c r="N65" s="18">
        <v>11415.18</v>
      </c>
      <c r="O65" s="18">
        <v>8755.93</v>
      </c>
      <c r="P65" s="17">
        <v>11120</v>
      </c>
      <c r="Q65" s="18">
        <v>11120</v>
      </c>
      <c r="R65" s="18">
        <v>8679.6</v>
      </c>
      <c r="S65" s="17">
        <v>10933.32</v>
      </c>
      <c r="T65" s="18">
        <v>10933.32</v>
      </c>
      <c r="U65" s="18">
        <v>10434.41</v>
      </c>
      <c r="V65" s="17">
        <v>11705</v>
      </c>
      <c r="W65" s="18">
        <v>11705</v>
      </c>
      <c r="X65" s="18">
        <v>5885.93</v>
      </c>
      <c r="Y65" s="18">
        <v>11238.74</v>
      </c>
      <c r="Z65" t="s">
        <v>1462</v>
      </c>
      <c r="AA65" t="s">
        <v>1609</v>
      </c>
    </row>
    <row r="66" spans="1:27" x14ac:dyDescent="0.3">
      <c r="A66" t="s">
        <v>1610</v>
      </c>
      <c r="B66" t="s">
        <v>1611</v>
      </c>
      <c r="C66" s="18">
        <v>0</v>
      </c>
      <c r="D66" s="18">
        <v>3646.68</v>
      </c>
      <c r="E66" s="18">
        <v>0</v>
      </c>
      <c r="F66" s="18">
        <v>2500.12</v>
      </c>
      <c r="G66" s="17">
        <v>3646.68</v>
      </c>
      <c r="H66" s="18">
        <v>3646.68</v>
      </c>
      <c r="I66" s="18">
        <v>5328.32</v>
      </c>
      <c r="J66" s="17">
        <v>3430</v>
      </c>
      <c r="K66" s="18">
        <v>3430</v>
      </c>
      <c r="L66" s="18">
        <v>4770</v>
      </c>
      <c r="M66" s="17">
        <v>3430</v>
      </c>
      <c r="N66" s="18">
        <v>3430</v>
      </c>
      <c r="O66" s="18">
        <v>4594.8900000000003</v>
      </c>
      <c r="P66" s="17">
        <v>4062</v>
      </c>
      <c r="Q66" s="18">
        <v>4062</v>
      </c>
      <c r="R66" s="18">
        <v>4739.9799999999996</v>
      </c>
      <c r="S66" s="17">
        <v>4368</v>
      </c>
      <c r="T66" s="18">
        <v>4368</v>
      </c>
      <c r="U66" s="18">
        <v>5650.04</v>
      </c>
      <c r="V66" s="17">
        <v>4850</v>
      </c>
      <c r="W66" s="18">
        <v>4850</v>
      </c>
      <c r="X66" s="18">
        <v>2257.73</v>
      </c>
      <c r="Y66" s="18">
        <v>5016.6499999999996</v>
      </c>
      <c r="Z66" t="s">
        <v>1462</v>
      </c>
    </row>
    <row r="67" spans="1:27" hidden="1" x14ac:dyDescent="0.3">
      <c r="A67" t="s">
        <v>1612</v>
      </c>
      <c r="B67" t="s">
        <v>1613</v>
      </c>
      <c r="C67" s="18"/>
      <c r="D67" s="18"/>
      <c r="E67" s="18"/>
      <c r="F67" s="18"/>
      <c r="G67" s="17">
        <v>0</v>
      </c>
      <c r="H67" s="18"/>
      <c r="I67" s="18"/>
      <c r="J67" s="17"/>
      <c r="K67" s="18"/>
      <c r="L67" s="18"/>
      <c r="M67" s="17"/>
      <c r="N67" s="18">
        <v>19116.919999999998</v>
      </c>
      <c r="O67" s="18">
        <v>19116.919999999998</v>
      </c>
      <c r="P67" s="17">
        <v>0</v>
      </c>
      <c r="Q67" s="18">
        <v>0</v>
      </c>
      <c r="R67" s="18">
        <v>0</v>
      </c>
      <c r="S67" s="17">
        <v>0</v>
      </c>
      <c r="T67" s="18">
        <v>0</v>
      </c>
      <c r="U67" s="18">
        <v>0</v>
      </c>
      <c r="V67" s="17">
        <v>0</v>
      </c>
      <c r="W67" s="18">
        <v>0</v>
      </c>
      <c r="X67" s="18">
        <v>0</v>
      </c>
      <c r="Y67" s="18">
        <v>0</v>
      </c>
    </row>
    <row r="68" spans="1:27" hidden="1" x14ac:dyDescent="0.3">
      <c r="A68" t="s">
        <v>1614</v>
      </c>
      <c r="B68" t="s">
        <v>1615</v>
      </c>
      <c r="C68" s="18"/>
      <c r="D68" s="18"/>
      <c r="E68" s="18"/>
      <c r="F68" s="18"/>
      <c r="G68" s="17">
        <v>0</v>
      </c>
      <c r="H68" s="18"/>
      <c r="I68" s="18"/>
      <c r="J68" s="17"/>
      <c r="K68" s="18"/>
      <c r="L68" s="18"/>
      <c r="M68" s="17"/>
      <c r="N68" s="18"/>
      <c r="O68" s="18"/>
      <c r="P68" s="17">
        <v>0</v>
      </c>
      <c r="Q68" s="18">
        <v>0</v>
      </c>
      <c r="R68" s="18">
        <v>200</v>
      </c>
      <c r="S68" s="17">
        <v>0</v>
      </c>
      <c r="T68" s="18">
        <v>0</v>
      </c>
      <c r="U68" s="18">
        <v>0</v>
      </c>
      <c r="V68" s="17">
        <v>0</v>
      </c>
      <c r="W68" s="18">
        <v>0</v>
      </c>
      <c r="X68" s="18">
        <v>0</v>
      </c>
      <c r="Y68" s="18">
        <v>0</v>
      </c>
    </row>
    <row r="69" spans="1:27" x14ac:dyDescent="0.3">
      <c r="A69" t="s">
        <v>1616</v>
      </c>
      <c r="B69" t="s">
        <v>1617</v>
      </c>
      <c r="C69" s="18">
        <v>0</v>
      </c>
      <c r="D69" s="18">
        <v>0</v>
      </c>
      <c r="E69" s="18">
        <v>0</v>
      </c>
      <c r="F69" s="18">
        <v>0</v>
      </c>
      <c r="G69" s="17">
        <v>0</v>
      </c>
      <c r="H69" s="18">
        <v>0</v>
      </c>
      <c r="I69" s="18">
        <v>0</v>
      </c>
      <c r="J69" s="17">
        <v>0</v>
      </c>
      <c r="K69" s="18">
        <v>0</v>
      </c>
      <c r="L69" s="18">
        <v>0</v>
      </c>
      <c r="M69" s="17">
        <v>0</v>
      </c>
      <c r="N69" s="18">
        <v>3600</v>
      </c>
      <c r="O69" s="18">
        <v>3600</v>
      </c>
      <c r="P69" s="17">
        <v>0</v>
      </c>
      <c r="Q69" s="18">
        <v>4000</v>
      </c>
      <c r="R69" s="18">
        <v>4000</v>
      </c>
      <c r="S69" s="17">
        <v>0</v>
      </c>
      <c r="T69" s="18">
        <v>3968</v>
      </c>
      <c r="U69" s="18">
        <v>3968</v>
      </c>
      <c r="V69" s="17">
        <v>0</v>
      </c>
      <c r="W69" s="18">
        <v>0</v>
      </c>
      <c r="X69" s="18">
        <v>0</v>
      </c>
      <c r="Y69" s="18">
        <v>0</v>
      </c>
      <c r="Z69" t="s">
        <v>1618</v>
      </c>
    </row>
    <row r="70" spans="1:27" hidden="1" x14ac:dyDescent="0.3">
      <c r="A70" t="s">
        <v>1619</v>
      </c>
      <c r="B70" t="s">
        <v>1620</v>
      </c>
      <c r="C70" s="18">
        <v>0</v>
      </c>
      <c r="D70" s="18">
        <v>0</v>
      </c>
      <c r="E70" s="18">
        <v>0</v>
      </c>
      <c r="F70" s="18">
        <v>0</v>
      </c>
      <c r="G70" s="17">
        <v>0</v>
      </c>
      <c r="H70" s="18">
        <v>0</v>
      </c>
      <c r="I70" s="18">
        <v>0</v>
      </c>
      <c r="J70" s="17">
        <v>0</v>
      </c>
      <c r="K70" s="18">
        <v>213527.95</v>
      </c>
      <c r="L70" s="18">
        <v>213527.95</v>
      </c>
      <c r="M70" s="17">
        <v>0</v>
      </c>
      <c r="N70" s="18">
        <v>0</v>
      </c>
      <c r="O70" s="18">
        <v>-29118.7</v>
      </c>
      <c r="P70" s="17">
        <v>0</v>
      </c>
      <c r="Q70" s="18">
        <v>0</v>
      </c>
      <c r="R70" s="18">
        <v>0</v>
      </c>
      <c r="S70" s="17">
        <v>0</v>
      </c>
      <c r="T70" s="18">
        <v>0</v>
      </c>
      <c r="U70" s="18">
        <v>0</v>
      </c>
      <c r="V70" s="17">
        <v>0</v>
      </c>
      <c r="W70" s="18">
        <v>0</v>
      </c>
      <c r="X70" s="18">
        <v>0</v>
      </c>
      <c r="Y70" s="18">
        <v>0</v>
      </c>
    </row>
    <row r="71" spans="1:27" hidden="1" x14ac:dyDescent="0.3">
      <c r="A71" t="s">
        <v>1621</v>
      </c>
      <c r="B71" t="s">
        <v>1622</v>
      </c>
      <c r="C71" s="18">
        <v>0</v>
      </c>
      <c r="D71" s="18">
        <v>0</v>
      </c>
      <c r="E71" s="18">
        <v>0</v>
      </c>
      <c r="F71" s="18">
        <v>0</v>
      </c>
      <c r="G71" s="17">
        <v>0</v>
      </c>
      <c r="H71" s="18">
        <v>0</v>
      </c>
      <c r="I71" s="18">
        <v>0</v>
      </c>
      <c r="J71" s="17">
        <v>0</v>
      </c>
      <c r="K71" s="18">
        <v>6391</v>
      </c>
      <c r="L71" s="18">
        <v>6391</v>
      </c>
      <c r="M71" s="17">
        <v>0</v>
      </c>
      <c r="N71" s="18">
        <v>0</v>
      </c>
      <c r="O71" s="18">
        <v>0</v>
      </c>
      <c r="P71" s="17">
        <v>0</v>
      </c>
      <c r="Q71" s="18">
        <v>0</v>
      </c>
      <c r="R71" s="18">
        <v>1800</v>
      </c>
      <c r="S71" s="17">
        <v>0</v>
      </c>
      <c r="T71" s="18">
        <v>0</v>
      </c>
      <c r="U71" s="18">
        <v>0</v>
      </c>
      <c r="V71" s="17">
        <v>0</v>
      </c>
      <c r="W71" s="18">
        <v>0</v>
      </c>
      <c r="X71" s="18">
        <v>0</v>
      </c>
      <c r="Y71" s="18">
        <v>0</v>
      </c>
    </row>
    <row r="72" spans="1:27" hidden="1" x14ac:dyDescent="0.3">
      <c r="A72" t="s">
        <v>1623</v>
      </c>
      <c r="B72" t="s">
        <v>1624</v>
      </c>
      <c r="C72" s="18">
        <v>0</v>
      </c>
      <c r="D72" s="18">
        <v>0</v>
      </c>
      <c r="E72" s="18">
        <v>0</v>
      </c>
      <c r="F72" s="18">
        <v>0</v>
      </c>
      <c r="G72" s="17">
        <v>0</v>
      </c>
      <c r="H72" s="18">
        <v>0</v>
      </c>
      <c r="I72" s="18">
        <v>0</v>
      </c>
      <c r="J72" s="17">
        <v>0</v>
      </c>
      <c r="K72" s="18">
        <v>4500</v>
      </c>
      <c r="L72" s="18">
        <v>4500</v>
      </c>
      <c r="M72" s="17">
        <v>0</v>
      </c>
      <c r="N72" s="18">
        <v>0</v>
      </c>
      <c r="O72" s="18">
        <v>-4500</v>
      </c>
      <c r="P72" s="17">
        <v>0</v>
      </c>
      <c r="Q72" s="18">
        <v>0</v>
      </c>
      <c r="R72" s="18">
        <v>0</v>
      </c>
      <c r="S72" s="17">
        <v>0</v>
      </c>
      <c r="T72" s="18">
        <v>0</v>
      </c>
      <c r="U72" s="18">
        <v>0</v>
      </c>
      <c r="V72" s="17">
        <v>0</v>
      </c>
      <c r="W72" s="18">
        <v>0</v>
      </c>
      <c r="X72" s="18">
        <v>0</v>
      </c>
      <c r="Y72" s="18">
        <v>0</v>
      </c>
    </row>
    <row r="73" spans="1:27" hidden="1" x14ac:dyDescent="0.3">
      <c r="A73" t="s">
        <v>1625</v>
      </c>
      <c r="B73" t="s">
        <v>1626</v>
      </c>
      <c r="C73" s="18">
        <v>0</v>
      </c>
      <c r="D73" s="18">
        <v>235</v>
      </c>
      <c r="E73" s="18">
        <v>0</v>
      </c>
      <c r="F73" s="18">
        <v>0</v>
      </c>
      <c r="G73" s="17">
        <v>0</v>
      </c>
      <c r="H73" s="18">
        <v>0</v>
      </c>
      <c r="I73" s="18">
        <v>86</v>
      </c>
      <c r="J73" s="17">
        <v>0</v>
      </c>
      <c r="K73" s="18">
        <v>0</v>
      </c>
      <c r="L73" s="18">
        <v>0</v>
      </c>
      <c r="M73" s="17">
        <v>0</v>
      </c>
      <c r="N73" s="18">
        <v>0</v>
      </c>
      <c r="O73" s="18">
        <v>2499.6</v>
      </c>
      <c r="P73" s="17">
        <v>0</v>
      </c>
      <c r="Q73" s="18">
        <v>0</v>
      </c>
      <c r="R73" s="18">
        <v>0</v>
      </c>
      <c r="S73" s="17">
        <v>0</v>
      </c>
      <c r="T73" s="18">
        <v>0</v>
      </c>
      <c r="U73" s="18">
        <v>0</v>
      </c>
      <c r="V73" s="17">
        <v>0</v>
      </c>
      <c r="W73" s="18">
        <v>0</v>
      </c>
      <c r="X73" s="18">
        <v>0</v>
      </c>
      <c r="Y73" s="18">
        <v>0</v>
      </c>
    </row>
    <row r="74" spans="1:27" x14ac:dyDescent="0.3">
      <c r="A74" t="s">
        <v>1627</v>
      </c>
      <c r="B74" t="s">
        <v>1628</v>
      </c>
      <c r="C74" s="18">
        <v>240316.76</v>
      </c>
      <c r="D74" s="18">
        <v>240316.76</v>
      </c>
      <c r="E74" s="18">
        <v>240316.76</v>
      </c>
      <c r="F74" s="18">
        <v>240316.76</v>
      </c>
      <c r="G74" s="17">
        <v>240316.76</v>
      </c>
      <c r="H74" s="18">
        <v>240316.76</v>
      </c>
      <c r="I74" s="18">
        <v>240316.76</v>
      </c>
      <c r="J74" s="17">
        <v>240316.76</v>
      </c>
      <c r="K74" s="18">
        <v>240316.76</v>
      </c>
      <c r="L74" s="18">
        <v>240316.76</v>
      </c>
      <c r="M74" s="17">
        <v>240316.76</v>
      </c>
      <c r="N74" s="18">
        <v>240316.76</v>
      </c>
      <c r="O74" s="18">
        <v>240316.76</v>
      </c>
      <c r="P74" s="17">
        <v>240316.76</v>
      </c>
      <c r="Q74" s="18">
        <v>240316.76</v>
      </c>
      <c r="R74" s="18">
        <v>240316.76</v>
      </c>
      <c r="S74" s="17">
        <v>240316.76</v>
      </c>
      <c r="T74" s="18">
        <v>240316.76</v>
      </c>
      <c r="U74" s="18">
        <v>240316.76</v>
      </c>
      <c r="V74" s="17">
        <v>240376.76</v>
      </c>
      <c r="W74" s="18">
        <v>240376.76</v>
      </c>
      <c r="X74" s="18">
        <v>240316.76</v>
      </c>
      <c r="Y74" s="18">
        <v>240316.76</v>
      </c>
      <c r="Z74" t="s">
        <v>1629</v>
      </c>
    </row>
    <row r="75" spans="1:27" hidden="1" x14ac:dyDescent="0.3">
      <c r="A75" t="s">
        <v>1630</v>
      </c>
      <c r="B75" t="s">
        <v>1631</v>
      </c>
      <c r="C75" s="18"/>
      <c r="D75" s="18"/>
      <c r="E75" s="18"/>
      <c r="F75" s="18"/>
      <c r="G75" s="17">
        <v>0</v>
      </c>
      <c r="H75" s="18"/>
      <c r="I75" s="18"/>
      <c r="J75" s="17"/>
      <c r="K75" s="18"/>
      <c r="L75" s="18"/>
      <c r="M75" s="17"/>
      <c r="N75" s="18">
        <v>15854.45</v>
      </c>
      <c r="O75" s="18">
        <v>387416</v>
      </c>
      <c r="P75" s="17">
        <v>0</v>
      </c>
      <c r="Q75" s="18">
        <v>0</v>
      </c>
      <c r="R75" s="18">
        <v>0</v>
      </c>
      <c r="S75" s="17">
        <v>0</v>
      </c>
      <c r="T75" s="18">
        <v>0</v>
      </c>
      <c r="U75" s="18">
        <v>0</v>
      </c>
      <c r="V75" s="17">
        <v>0</v>
      </c>
      <c r="W75" s="18">
        <v>0</v>
      </c>
      <c r="X75" s="18">
        <v>0</v>
      </c>
      <c r="Y75" s="18">
        <v>0</v>
      </c>
    </row>
    <row r="76" spans="1:27" x14ac:dyDescent="0.3">
      <c r="A76" t="s">
        <v>1632</v>
      </c>
      <c r="B76" t="s">
        <v>1633</v>
      </c>
      <c r="C76" s="18">
        <v>84132</v>
      </c>
      <c r="D76" s="18">
        <v>84132</v>
      </c>
      <c r="E76" s="18">
        <v>84132</v>
      </c>
      <c r="F76" s="18">
        <v>87412</v>
      </c>
      <c r="G76" s="17">
        <v>87412</v>
      </c>
      <c r="H76" s="18">
        <v>87412</v>
      </c>
      <c r="I76" s="18">
        <v>94137</v>
      </c>
      <c r="J76" s="17">
        <v>90035</v>
      </c>
      <c r="K76" s="18">
        <v>90035</v>
      </c>
      <c r="L76" s="18">
        <v>87422</v>
      </c>
      <c r="M76" s="17">
        <v>87424</v>
      </c>
      <c r="N76" s="18">
        <v>87424</v>
      </c>
      <c r="O76" s="18">
        <v>96108</v>
      </c>
      <c r="P76" s="17">
        <v>96108</v>
      </c>
      <c r="Q76" s="18">
        <v>101085</v>
      </c>
      <c r="R76" s="18">
        <v>101085</v>
      </c>
      <c r="S76" s="17">
        <v>104704</v>
      </c>
      <c r="T76" s="18">
        <v>104704</v>
      </c>
      <c r="U76" s="18">
        <v>104704</v>
      </c>
      <c r="V76" s="15">
        <v>106798</v>
      </c>
      <c r="W76" s="19">
        <v>106798</v>
      </c>
      <c r="X76" s="19">
        <v>52354</v>
      </c>
      <c r="Y76" s="19">
        <v>106802</v>
      </c>
      <c r="Z76" t="s">
        <v>1634</v>
      </c>
    </row>
    <row r="77" spans="1:27" x14ac:dyDescent="0.3">
      <c r="A77" t="s">
        <v>1635</v>
      </c>
      <c r="B77" t="s">
        <v>1636</v>
      </c>
      <c r="C77" s="18">
        <v>0</v>
      </c>
      <c r="D77" s="18">
        <v>0</v>
      </c>
      <c r="E77" s="18">
        <v>0</v>
      </c>
      <c r="F77" s="18">
        <v>0</v>
      </c>
      <c r="G77" s="17">
        <v>0</v>
      </c>
      <c r="H77" s="18">
        <v>0</v>
      </c>
      <c r="I77" s="18">
        <v>41.01</v>
      </c>
      <c r="J77" s="17">
        <v>0</v>
      </c>
      <c r="K77" s="18">
        <v>0</v>
      </c>
      <c r="L77" s="18">
        <v>237.35</v>
      </c>
      <c r="M77" s="17">
        <v>41</v>
      </c>
      <c r="N77" s="18">
        <v>14703.11</v>
      </c>
      <c r="O77" s="18">
        <v>16044.81</v>
      </c>
      <c r="P77" s="17">
        <v>140</v>
      </c>
      <c r="Q77" s="18">
        <v>140</v>
      </c>
      <c r="R77" s="18">
        <v>2507.3000000000002</v>
      </c>
      <c r="S77" s="17">
        <v>3500</v>
      </c>
      <c r="T77" s="18">
        <v>3500</v>
      </c>
      <c r="U77" s="18">
        <v>2531.9899999999998</v>
      </c>
      <c r="V77" s="17">
        <v>3500</v>
      </c>
      <c r="W77" s="18">
        <v>3500</v>
      </c>
      <c r="X77" s="18">
        <v>1647.98</v>
      </c>
      <c r="Y77" s="18">
        <v>4943.9399999999996</v>
      </c>
      <c r="Z77" t="s">
        <v>1637</v>
      </c>
    </row>
    <row r="78" spans="1:27" x14ac:dyDescent="0.3">
      <c r="A78" t="s">
        <v>1638</v>
      </c>
      <c r="B78" t="s">
        <v>1639</v>
      </c>
      <c r="C78" s="18">
        <v>0</v>
      </c>
      <c r="D78" s="18">
        <v>0</v>
      </c>
      <c r="E78" s="18">
        <v>0</v>
      </c>
      <c r="F78" s="18">
        <v>0</v>
      </c>
      <c r="G78" s="17">
        <v>0</v>
      </c>
      <c r="H78" s="18">
        <v>0</v>
      </c>
      <c r="I78" s="18">
        <v>0</v>
      </c>
      <c r="J78" s="17">
        <v>0</v>
      </c>
      <c r="K78" s="18">
        <v>0</v>
      </c>
      <c r="L78" s="18">
        <v>0</v>
      </c>
      <c r="M78" s="17">
        <v>0</v>
      </c>
      <c r="N78" s="18">
        <v>0</v>
      </c>
      <c r="O78" s="18">
        <v>185.63</v>
      </c>
      <c r="P78" s="17">
        <v>0</v>
      </c>
      <c r="Q78" s="18">
        <v>0</v>
      </c>
      <c r="R78" s="18">
        <v>525.14</v>
      </c>
      <c r="S78" s="17">
        <v>400</v>
      </c>
      <c r="T78" s="18">
        <v>400</v>
      </c>
      <c r="U78" s="18">
        <v>42.62</v>
      </c>
      <c r="V78" s="17">
        <v>16.5</v>
      </c>
      <c r="W78" s="18">
        <v>16.5</v>
      </c>
      <c r="X78" s="18">
        <v>0</v>
      </c>
      <c r="Y78" s="18">
        <v>251.13</v>
      </c>
      <c r="Z78" t="s">
        <v>410</v>
      </c>
    </row>
    <row r="79" spans="1:27" x14ac:dyDescent="0.3">
      <c r="A79" t="s">
        <v>1640</v>
      </c>
      <c r="B79" t="s">
        <v>1641</v>
      </c>
      <c r="C79" s="18">
        <v>0</v>
      </c>
      <c r="D79" s="18">
        <v>10398.34</v>
      </c>
      <c r="E79" s="18">
        <v>0</v>
      </c>
      <c r="F79" s="18">
        <v>4688.29</v>
      </c>
      <c r="G79" s="17">
        <v>0</v>
      </c>
      <c r="H79" s="18">
        <v>0</v>
      </c>
      <c r="I79" s="18">
        <v>13535.49</v>
      </c>
      <c r="J79" s="17">
        <v>0</v>
      </c>
      <c r="K79" s="18">
        <v>14296.92</v>
      </c>
      <c r="L79" s="18">
        <v>14296.92</v>
      </c>
      <c r="M79" s="17">
        <v>9500</v>
      </c>
      <c r="N79" s="18">
        <v>47810.86</v>
      </c>
      <c r="O79" s="18">
        <v>59232.79</v>
      </c>
      <c r="P79" s="17">
        <v>0</v>
      </c>
      <c r="Q79" s="18">
        <v>11421.93</v>
      </c>
      <c r="R79" s="18">
        <v>43345.04</v>
      </c>
      <c r="S79" s="17">
        <v>0</v>
      </c>
      <c r="T79" s="18">
        <v>89834.04</v>
      </c>
      <c r="U79" s="18">
        <v>46489</v>
      </c>
      <c r="V79" s="17">
        <v>0</v>
      </c>
      <c r="W79" s="18">
        <v>0</v>
      </c>
      <c r="X79" s="18">
        <v>0</v>
      </c>
      <c r="Y79" s="18">
        <v>0</v>
      </c>
      <c r="Z79" t="s">
        <v>1642</v>
      </c>
    </row>
    <row r="80" spans="1:27" x14ac:dyDescent="0.3">
      <c r="A80" t="s">
        <v>1643</v>
      </c>
      <c r="B80" t="s">
        <v>1644</v>
      </c>
      <c r="C80" s="18"/>
      <c r="D80" s="18"/>
      <c r="E80" s="18"/>
      <c r="F80" s="18"/>
      <c r="G80" s="17">
        <v>0</v>
      </c>
      <c r="H80" s="18"/>
      <c r="I80" s="18"/>
      <c r="J80" s="17">
        <v>0</v>
      </c>
      <c r="K80" s="18"/>
      <c r="L80" s="18"/>
      <c r="M80" s="17">
        <v>0</v>
      </c>
      <c r="N80" s="18">
        <v>0</v>
      </c>
      <c r="O80" s="18">
        <v>443.25</v>
      </c>
      <c r="P80" s="17">
        <v>0</v>
      </c>
      <c r="Q80" s="18">
        <v>0</v>
      </c>
      <c r="R80" s="18">
        <v>26.5</v>
      </c>
      <c r="S80" s="17">
        <v>230</v>
      </c>
      <c r="T80" s="18">
        <v>230</v>
      </c>
      <c r="U80" s="18">
        <v>0</v>
      </c>
      <c r="V80" s="17">
        <v>26.5</v>
      </c>
      <c r="W80" s="18">
        <v>26.5</v>
      </c>
      <c r="X80" s="18">
        <v>0</v>
      </c>
      <c r="Y80" s="18">
        <v>26.5</v>
      </c>
      <c r="Z80" t="s">
        <v>1629</v>
      </c>
    </row>
    <row r="81" spans="1:26" x14ac:dyDescent="0.3">
      <c r="A81" t="s">
        <v>1643</v>
      </c>
      <c r="B81" t="s">
        <v>1645</v>
      </c>
      <c r="C81" s="18"/>
      <c r="D81" s="18"/>
      <c r="E81" s="18"/>
      <c r="F81" s="18"/>
      <c r="G81" s="17">
        <v>0</v>
      </c>
      <c r="H81" s="18"/>
      <c r="I81" s="18"/>
      <c r="J81" s="17"/>
      <c r="K81" s="18"/>
      <c r="L81" s="18"/>
      <c r="M81" s="17"/>
      <c r="N81" s="18"/>
      <c r="O81" s="18"/>
      <c r="P81" s="17">
        <v>0</v>
      </c>
      <c r="Q81" s="18">
        <v>0</v>
      </c>
      <c r="R81" s="18">
        <v>9.43</v>
      </c>
      <c r="S81" s="17">
        <v>0</v>
      </c>
      <c r="T81" s="18">
        <v>0</v>
      </c>
      <c r="U81" s="18">
        <v>0</v>
      </c>
      <c r="V81" s="17">
        <v>9.43</v>
      </c>
      <c r="W81" s="18">
        <v>9.43</v>
      </c>
      <c r="X81" s="18">
        <v>0</v>
      </c>
      <c r="Y81" s="18">
        <v>9.43</v>
      </c>
      <c r="Z81" t="s">
        <v>1629</v>
      </c>
    </row>
    <row r="82" spans="1:26" hidden="1" x14ac:dyDescent="0.3">
      <c r="A82" t="s">
        <v>1646</v>
      </c>
      <c r="B82" t="s">
        <v>475</v>
      </c>
      <c r="C82" s="18">
        <v>0</v>
      </c>
      <c r="D82" s="18">
        <v>0</v>
      </c>
      <c r="E82" s="18">
        <v>0</v>
      </c>
      <c r="F82" s="18">
        <v>0</v>
      </c>
      <c r="G82" s="17">
        <v>0</v>
      </c>
      <c r="H82" s="18">
        <v>0</v>
      </c>
      <c r="I82" s="18">
        <v>0</v>
      </c>
      <c r="J82" s="17">
        <v>0</v>
      </c>
      <c r="K82" s="18">
        <v>10998.99</v>
      </c>
      <c r="L82" s="18">
        <v>0</v>
      </c>
      <c r="M82" s="17">
        <v>0</v>
      </c>
      <c r="N82" s="18">
        <v>684.01</v>
      </c>
      <c r="O82" s="18">
        <v>0</v>
      </c>
      <c r="P82" s="17">
        <v>0</v>
      </c>
      <c r="Q82" s="18">
        <v>219.66</v>
      </c>
      <c r="R82" s="18">
        <v>219.66</v>
      </c>
      <c r="S82" s="17">
        <v>0</v>
      </c>
      <c r="T82" s="18">
        <v>0</v>
      </c>
      <c r="U82" s="18">
        <v>0</v>
      </c>
      <c r="V82" s="17">
        <v>0</v>
      </c>
      <c r="W82" s="18">
        <v>0</v>
      </c>
      <c r="X82" s="18">
        <v>0</v>
      </c>
      <c r="Y82" s="18">
        <v>0</v>
      </c>
    </row>
    <row r="83" spans="1:26" x14ac:dyDescent="0.3">
      <c r="A83" t="s">
        <v>1647</v>
      </c>
      <c r="B83" t="s">
        <v>1648</v>
      </c>
      <c r="C83" s="18">
        <v>0</v>
      </c>
      <c r="D83" s="18">
        <v>12260</v>
      </c>
      <c r="E83" s="18">
        <v>0</v>
      </c>
      <c r="F83" s="18">
        <v>12901</v>
      </c>
      <c r="G83" s="17">
        <v>12260</v>
      </c>
      <c r="H83" s="18">
        <v>25861</v>
      </c>
      <c r="I83" s="18">
        <v>15700</v>
      </c>
      <c r="J83" s="17">
        <v>12901</v>
      </c>
      <c r="K83" s="18">
        <v>13601</v>
      </c>
      <c r="L83" s="18">
        <v>700</v>
      </c>
      <c r="M83" s="17">
        <v>15700</v>
      </c>
      <c r="N83" s="18">
        <v>15700</v>
      </c>
      <c r="O83" s="18">
        <v>15680</v>
      </c>
      <c r="P83" s="17">
        <v>15700</v>
      </c>
      <c r="Q83" s="18">
        <v>18296</v>
      </c>
      <c r="R83" s="18">
        <v>18296</v>
      </c>
      <c r="S83" s="17">
        <v>15700</v>
      </c>
      <c r="T83" s="18">
        <v>20028</v>
      </c>
      <c r="U83" s="18">
        <v>20028</v>
      </c>
      <c r="V83" s="17">
        <v>15700</v>
      </c>
      <c r="W83" s="18">
        <v>15700</v>
      </c>
      <c r="X83" s="18">
        <v>0</v>
      </c>
      <c r="Y83" s="18">
        <v>20028</v>
      </c>
      <c r="Z83" t="s">
        <v>1649</v>
      </c>
    </row>
    <row r="84" spans="1:26" x14ac:dyDescent="0.3">
      <c r="A84" t="s">
        <v>1650</v>
      </c>
      <c r="B84" t="s">
        <v>1651</v>
      </c>
      <c r="C84" s="18">
        <v>2196</v>
      </c>
      <c r="D84" s="18">
        <v>2073</v>
      </c>
      <c r="E84" s="18">
        <v>2196</v>
      </c>
      <c r="F84" s="18">
        <v>1635</v>
      </c>
      <c r="G84" s="17">
        <v>2073</v>
      </c>
      <c r="H84" s="18">
        <v>2073</v>
      </c>
      <c r="I84" s="18">
        <v>1878</v>
      </c>
      <c r="J84" s="17">
        <v>1878</v>
      </c>
      <c r="K84" s="18">
        <v>2696</v>
      </c>
      <c r="L84" s="18">
        <v>2696</v>
      </c>
      <c r="M84" s="17">
        <v>2696</v>
      </c>
      <c r="N84" s="18">
        <v>3233</v>
      </c>
      <c r="O84" s="18">
        <v>3233</v>
      </c>
      <c r="P84" s="17">
        <v>3233</v>
      </c>
      <c r="Q84" s="18">
        <v>4170.6000000000004</v>
      </c>
      <c r="R84" s="18">
        <v>4170.6000000000004</v>
      </c>
      <c r="S84" s="17">
        <v>4170.6000000000004</v>
      </c>
      <c r="T84" s="18">
        <v>4170.6000000000004</v>
      </c>
      <c r="U84" s="18">
        <v>3659.37</v>
      </c>
      <c r="V84" s="17">
        <v>0</v>
      </c>
      <c r="W84" s="18">
        <v>0</v>
      </c>
      <c r="X84" s="18">
        <v>3361.43</v>
      </c>
      <c r="Y84" s="18">
        <v>0</v>
      </c>
      <c r="Z84" t="s">
        <v>1618</v>
      </c>
    </row>
    <row r="85" spans="1:26" hidden="1" x14ac:dyDescent="0.3">
      <c r="A85" t="s">
        <v>1652</v>
      </c>
      <c r="B85" t="s">
        <v>1653</v>
      </c>
      <c r="C85" s="18">
        <v>0</v>
      </c>
      <c r="D85" s="18">
        <v>0</v>
      </c>
      <c r="E85" s="18">
        <v>0</v>
      </c>
      <c r="F85" s="18">
        <v>0</v>
      </c>
      <c r="G85" s="17">
        <v>0</v>
      </c>
      <c r="H85" s="18">
        <v>10000</v>
      </c>
      <c r="I85" s="18">
        <v>10000</v>
      </c>
      <c r="J85" s="17">
        <v>0</v>
      </c>
      <c r="K85" s="18">
        <v>0</v>
      </c>
      <c r="L85" s="18">
        <v>0</v>
      </c>
      <c r="M85" s="17">
        <v>0</v>
      </c>
      <c r="N85" s="18">
        <v>0</v>
      </c>
      <c r="O85" s="18">
        <v>0</v>
      </c>
      <c r="P85" s="17">
        <v>0</v>
      </c>
      <c r="Q85" s="18">
        <v>0</v>
      </c>
      <c r="R85" s="18">
        <v>0</v>
      </c>
      <c r="S85" s="17">
        <v>0</v>
      </c>
      <c r="T85" s="18">
        <v>0</v>
      </c>
      <c r="U85" s="18">
        <v>0</v>
      </c>
      <c r="V85" s="17">
        <v>0</v>
      </c>
      <c r="W85" s="18">
        <v>0</v>
      </c>
      <c r="X85" s="18">
        <v>0</v>
      </c>
      <c r="Y85" s="18">
        <v>0</v>
      </c>
    </row>
    <row r="86" spans="1:26" hidden="1" x14ac:dyDescent="0.3">
      <c r="A86" t="s">
        <v>1654</v>
      </c>
      <c r="B86" t="s">
        <v>1655</v>
      </c>
      <c r="C86" s="18">
        <v>0</v>
      </c>
      <c r="D86" s="18">
        <v>10000</v>
      </c>
      <c r="E86" s="18">
        <v>0</v>
      </c>
      <c r="F86" s="18">
        <v>196</v>
      </c>
      <c r="G86" s="17">
        <v>0</v>
      </c>
      <c r="H86" s="18">
        <v>0</v>
      </c>
      <c r="I86" s="18">
        <v>0</v>
      </c>
      <c r="J86" s="17">
        <v>0</v>
      </c>
      <c r="K86" s="18">
        <v>0</v>
      </c>
      <c r="L86" s="18">
        <v>0</v>
      </c>
      <c r="M86" s="17">
        <v>0</v>
      </c>
      <c r="N86" s="18">
        <v>0</v>
      </c>
      <c r="O86" s="18">
        <v>0</v>
      </c>
      <c r="P86" s="17">
        <v>0</v>
      </c>
      <c r="Q86" s="18">
        <v>0</v>
      </c>
      <c r="R86" s="18">
        <v>0</v>
      </c>
      <c r="S86" s="17">
        <v>0</v>
      </c>
      <c r="T86" s="18">
        <v>0</v>
      </c>
      <c r="U86" s="18">
        <v>0</v>
      </c>
      <c r="V86" s="17">
        <v>0</v>
      </c>
      <c r="W86" s="18">
        <v>0</v>
      </c>
      <c r="X86" s="18">
        <v>0</v>
      </c>
      <c r="Y86" s="18">
        <v>0</v>
      </c>
    </row>
    <row r="87" spans="1:26" hidden="1" x14ac:dyDescent="0.3">
      <c r="A87" t="s">
        <v>1656</v>
      </c>
      <c r="B87" t="s">
        <v>1657</v>
      </c>
      <c r="C87" s="18">
        <v>0</v>
      </c>
      <c r="D87" s="18">
        <v>0</v>
      </c>
      <c r="E87" s="18">
        <v>0</v>
      </c>
      <c r="F87" s="18">
        <v>0</v>
      </c>
      <c r="G87" s="17">
        <v>0</v>
      </c>
      <c r="H87" s="18">
        <v>29935</v>
      </c>
      <c r="I87" s="18">
        <v>29935</v>
      </c>
      <c r="J87" s="17">
        <v>0</v>
      </c>
      <c r="K87" s="18">
        <v>0</v>
      </c>
      <c r="L87" s="18">
        <v>0</v>
      </c>
      <c r="M87" s="17">
        <v>0</v>
      </c>
      <c r="N87" s="18">
        <v>0</v>
      </c>
      <c r="O87" s="18">
        <v>0</v>
      </c>
      <c r="P87" s="17">
        <v>0</v>
      </c>
      <c r="Q87" s="18">
        <v>0</v>
      </c>
      <c r="R87" s="18">
        <v>0</v>
      </c>
      <c r="S87" s="17">
        <v>0</v>
      </c>
      <c r="T87" s="18">
        <v>0</v>
      </c>
      <c r="U87" s="18">
        <v>0</v>
      </c>
      <c r="V87" s="17">
        <v>0</v>
      </c>
      <c r="W87" s="18">
        <v>0</v>
      </c>
      <c r="X87" s="18">
        <v>0</v>
      </c>
      <c r="Y87" s="18">
        <v>0</v>
      </c>
    </row>
    <row r="88" spans="1:26" hidden="1" x14ac:dyDescent="0.3">
      <c r="A88" t="s">
        <v>1658</v>
      </c>
      <c r="B88" t="s">
        <v>1659</v>
      </c>
      <c r="C88" s="18">
        <v>0</v>
      </c>
      <c r="D88" s="18">
        <v>500</v>
      </c>
      <c r="E88" s="18">
        <v>0</v>
      </c>
      <c r="F88" s="18">
        <v>0</v>
      </c>
      <c r="G88" s="17">
        <v>0</v>
      </c>
      <c r="H88" s="18">
        <v>0</v>
      </c>
      <c r="I88" s="18">
        <v>0</v>
      </c>
      <c r="J88" s="17">
        <v>0</v>
      </c>
      <c r="K88" s="18">
        <v>9000</v>
      </c>
      <c r="L88" s="18">
        <v>9000</v>
      </c>
      <c r="M88" s="17">
        <v>0</v>
      </c>
      <c r="N88" s="18">
        <v>0</v>
      </c>
      <c r="O88" s="18">
        <v>0</v>
      </c>
      <c r="P88" s="17">
        <v>0</v>
      </c>
      <c r="Q88" s="18">
        <v>0</v>
      </c>
      <c r="R88" s="18">
        <v>0</v>
      </c>
      <c r="S88" s="17">
        <v>0</v>
      </c>
      <c r="T88" s="18">
        <v>0</v>
      </c>
      <c r="U88" s="18">
        <v>0</v>
      </c>
      <c r="V88" s="17">
        <v>0</v>
      </c>
      <c r="W88" s="18">
        <v>0</v>
      </c>
      <c r="X88" s="18">
        <v>0</v>
      </c>
      <c r="Y88" s="18">
        <v>0</v>
      </c>
    </row>
    <row r="89" spans="1:26" hidden="1" x14ac:dyDescent="0.3">
      <c r="A89" t="s">
        <v>1660</v>
      </c>
      <c r="B89" t="s">
        <v>1661</v>
      </c>
      <c r="C89" s="18">
        <v>0</v>
      </c>
      <c r="D89" s="18">
        <v>0</v>
      </c>
      <c r="E89" s="18">
        <v>0</v>
      </c>
      <c r="F89" s="18">
        <v>0</v>
      </c>
      <c r="G89" s="17">
        <v>0</v>
      </c>
      <c r="H89" s="18">
        <v>0</v>
      </c>
      <c r="I89" s="18">
        <v>0</v>
      </c>
      <c r="J89" s="17">
        <v>0</v>
      </c>
      <c r="K89" s="18">
        <v>20000</v>
      </c>
      <c r="L89" s="18">
        <v>20000</v>
      </c>
      <c r="M89" s="17">
        <v>0</v>
      </c>
      <c r="N89" s="18">
        <v>12500</v>
      </c>
      <c r="O89" s="18">
        <v>12500</v>
      </c>
      <c r="P89" s="17">
        <v>0</v>
      </c>
      <c r="Q89" s="18">
        <v>0</v>
      </c>
      <c r="R89" s="18">
        <v>0</v>
      </c>
      <c r="S89" s="17">
        <v>0</v>
      </c>
      <c r="T89" s="18">
        <v>0</v>
      </c>
      <c r="U89" s="18">
        <v>0</v>
      </c>
      <c r="V89" s="17">
        <v>0</v>
      </c>
      <c r="W89" s="18">
        <v>0</v>
      </c>
      <c r="X89" s="18">
        <v>0</v>
      </c>
      <c r="Y89" s="18">
        <v>0</v>
      </c>
    </row>
    <row r="90" spans="1:26" x14ac:dyDescent="0.3">
      <c r="A90" t="s">
        <v>1662</v>
      </c>
      <c r="B90" t="s">
        <v>1814</v>
      </c>
      <c r="C90" s="18">
        <v>0</v>
      </c>
      <c r="D90" s="18">
        <v>0</v>
      </c>
      <c r="E90" s="18">
        <v>0</v>
      </c>
      <c r="F90" s="18">
        <v>16825.919999999998</v>
      </c>
      <c r="G90" s="17">
        <v>0</v>
      </c>
      <c r="H90" s="18">
        <v>4782.8</v>
      </c>
      <c r="I90" s="18">
        <v>4782.8</v>
      </c>
      <c r="J90" s="17">
        <v>0</v>
      </c>
      <c r="K90" s="18">
        <v>0</v>
      </c>
      <c r="L90" s="18">
        <v>5367.36</v>
      </c>
      <c r="M90" s="17">
        <v>5000</v>
      </c>
      <c r="N90" s="18">
        <v>5000</v>
      </c>
      <c r="O90" s="18">
        <v>4437.88</v>
      </c>
      <c r="P90" s="17">
        <v>4000</v>
      </c>
      <c r="Q90" s="18">
        <v>4000</v>
      </c>
      <c r="R90" s="18">
        <v>1587.36</v>
      </c>
      <c r="S90" s="17">
        <v>4862.68</v>
      </c>
      <c r="T90" s="18">
        <v>4862.68</v>
      </c>
      <c r="U90" s="18">
        <v>1627.36</v>
      </c>
      <c r="V90" s="17">
        <v>1500</v>
      </c>
      <c r="W90" s="18">
        <v>1500</v>
      </c>
      <c r="X90" s="18">
        <v>1355.08</v>
      </c>
      <c r="Y90" s="18">
        <v>3560.55</v>
      </c>
      <c r="Z90" t="s">
        <v>1462</v>
      </c>
    </row>
    <row r="91" spans="1:26" hidden="1" x14ac:dyDescent="0.3">
      <c r="A91" t="s">
        <v>1663</v>
      </c>
      <c r="B91" t="s">
        <v>1664</v>
      </c>
      <c r="C91" s="18">
        <v>0</v>
      </c>
      <c r="D91" s="18">
        <v>0</v>
      </c>
      <c r="E91" s="18">
        <v>258400</v>
      </c>
      <c r="F91" s="18">
        <v>298543</v>
      </c>
      <c r="G91" s="17">
        <v>0</v>
      </c>
      <c r="H91" s="18">
        <v>0</v>
      </c>
      <c r="I91" s="18">
        <v>0</v>
      </c>
      <c r="J91" s="17">
        <v>0</v>
      </c>
      <c r="K91" s="18">
        <v>0</v>
      </c>
      <c r="L91" s="18">
        <v>0</v>
      </c>
      <c r="M91" s="17">
        <v>0</v>
      </c>
      <c r="N91" s="18">
        <v>0</v>
      </c>
      <c r="O91" s="18">
        <v>0</v>
      </c>
      <c r="P91" s="17">
        <v>0</v>
      </c>
      <c r="Q91" s="18">
        <v>0</v>
      </c>
      <c r="R91" s="18">
        <v>0</v>
      </c>
      <c r="S91" s="17">
        <v>0</v>
      </c>
      <c r="T91" s="18">
        <v>0</v>
      </c>
      <c r="U91" s="18">
        <v>0</v>
      </c>
      <c r="V91" s="17">
        <v>0</v>
      </c>
      <c r="W91" s="18">
        <v>0</v>
      </c>
      <c r="X91" s="18">
        <v>0</v>
      </c>
      <c r="Y91" s="18">
        <v>0</v>
      </c>
    </row>
    <row r="92" spans="1:26" hidden="1" x14ac:dyDescent="0.3">
      <c r="A92" t="s">
        <v>1665</v>
      </c>
      <c r="B92" t="s">
        <v>1666</v>
      </c>
      <c r="C92" s="18">
        <v>0</v>
      </c>
      <c r="D92" s="18">
        <v>0</v>
      </c>
      <c r="E92" s="18">
        <v>82500</v>
      </c>
      <c r="F92" s="18">
        <v>0</v>
      </c>
      <c r="G92" s="17">
        <v>0</v>
      </c>
      <c r="H92" s="18">
        <v>0</v>
      </c>
      <c r="I92" s="18">
        <v>0</v>
      </c>
      <c r="J92" s="17">
        <v>0</v>
      </c>
      <c r="K92" s="18">
        <v>0</v>
      </c>
      <c r="L92" s="18">
        <v>0</v>
      </c>
      <c r="M92" s="17">
        <v>0</v>
      </c>
      <c r="N92" s="18">
        <v>0</v>
      </c>
      <c r="O92" s="18">
        <v>0</v>
      </c>
      <c r="P92" s="17">
        <v>0</v>
      </c>
      <c r="Q92" s="18">
        <v>0</v>
      </c>
      <c r="R92" s="18">
        <v>0</v>
      </c>
      <c r="S92" s="17">
        <v>0</v>
      </c>
      <c r="T92" s="18">
        <v>0</v>
      </c>
      <c r="U92" s="18">
        <v>0</v>
      </c>
      <c r="V92" s="17">
        <v>0</v>
      </c>
      <c r="W92" s="18">
        <v>0</v>
      </c>
      <c r="X92" s="18">
        <v>0</v>
      </c>
      <c r="Y92" s="18">
        <v>0</v>
      </c>
    </row>
    <row r="93" spans="1:26" x14ac:dyDescent="0.3">
      <c r="A93" t="s">
        <v>1667</v>
      </c>
      <c r="B93" t="s">
        <v>1668</v>
      </c>
      <c r="C93" s="18">
        <v>738789.6</v>
      </c>
      <c r="D93" s="18">
        <v>738789.6</v>
      </c>
      <c r="E93" s="18">
        <v>738789.6</v>
      </c>
      <c r="F93" s="18">
        <v>738793.52</v>
      </c>
      <c r="G93" s="17">
        <v>738793.52</v>
      </c>
      <c r="H93" s="18">
        <v>738793.52</v>
      </c>
      <c r="I93" s="18">
        <v>754609.21</v>
      </c>
      <c r="J93" s="17">
        <v>754609.2</v>
      </c>
      <c r="K93" s="18">
        <v>754609.2</v>
      </c>
      <c r="L93" s="18">
        <v>767550.88</v>
      </c>
      <c r="M93" s="17">
        <v>767550.88</v>
      </c>
      <c r="N93" s="18">
        <v>767550.88</v>
      </c>
      <c r="O93" s="18">
        <v>950824.7</v>
      </c>
      <c r="P93" s="15">
        <v>877293.68</v>
      </c>
      <c r="Q93" s="19">
        <v>1035226.64</v>
      </c>
      <c r="R93" s="19">
        <v>1035226.64</v>
      </c>
      <c r="S93" s="15">
        <v>1035226.64</v>
      </c>
      <c r="T93" s="19">
        <v>1035226.64</v>
      </c>
      <c r="U93" s="19">
        <v>1063181.8400000001</v>
      </c>
      <c r="V93" s="15">
        <v>1062972.3400000001</v>
      </c>
      <c r="W93" s="19">
        <v>1062972.3400000001</v>
      </c>
      <c r="X93" s="19">
        <v>548667.12</v>
      </c>
      <c r="Y93" s="19">
        <v>1119281</v>
      </c>
      <c r="Z93" t="s">
        <v>1634</v>
      </c>
    </row>
    <row r="94" spans="1:26" hidden="1" x14ac:dyDescent="0.3">
      <c r="A94" t="s">
        <v>1669</v>
      </c>
      <c r="B94" t="s">
        <v>1670</v>
      </c>
      <c r="C94" s="18">
        <v>0</v>
      </c>
      <c r="D94" s="18">
        <v>0</v>
      </c>
      <c r="E94" s="18">
        <v>0</v>
      </c>
      <c r="F94" s="18">
        <v>0</v>
      </c>
      <c r="G94" s="17">
        <v>0</v>
      </c>
      <c r="H94" s="18">
        <v>0</v>
      </c>
      <c r="I94" s="18">
        <v>1943.28</v>
      </c>
      <c r="J94" s="17">
        <v>0</v>
      </c>
      <c r="K94" s="18">
        <v>0</v>
      </c>
      <c r="L94" s="18">
        <v>0</v>
      </c>
      <c r="M94" s="17">
        <v>0</v>
      </c>
      <c r="N94" s="18">
        <v>0</v>
      </c>
      <c r="O94" s="18">
        <v>0</v>
      </c>
      <c r="P94" s="17">
        <v>0</v>
      </c>
      <c r="Q94" s="18">
        <v>0</v>
      </c>
      <c r="R94" s="18">
        <v>0</v>
      </c>
      <c r="S94" s="17">
        <v>0</v>
      </c>
      <c r="T94" s="18">
        <v>0</v>
      </c>
      <c r="U94" s="18">
        <v>0</v>
      </c>
      <c r="V94" s="17">
        <v>0</v>
      </c>
      <c r="W94" s="18">
        <v>0</v>
      </c>
      <c r="X94" s="18">
        <v>0</v>
      </c>
      <c r="Y94" s="18">
        <v>0</v>
      </c>
    </row>
    <row r="95" spans="1:26" hidden="1" x14ac:dyDescent="0.3">
      <c r="A95" t="s">
        <v>1671</v>
      </c>
      <c r="B95" t="s">
        <v>1672</v>
      </c>
      <c r="C95" s="18">
        <v>0</v>
      </c>
      <c r="D95" s="18">
        <v>0</v>
      </c>
      <c r="E95" s="18">
        <v>0</v>
      </c>
      <c r="F95" s="18">
        <v>63697.63</v>
      </c>
      <c r="G95" s="17">
        <v>0</v>
      </c>
      <c r="H95" s="18">
        <v>0</v>
      </c>
      <c r="I95" s="18">
        <v>218988.26</v>
      </c>
      <c r="J95" s="17">
        <v>0</v>
      </c>
      <c r="K95" s="18">
        <v>0</v>
      </c>
      <c r="L95" s="18">
        <v>0</v>
      </c>
      <c r="M95" s="17">
        <v>0</v>
      </c>
      <c r="N95" s="18">
        <v>0</v>
      </c>
      <c r="O95" s="18">
        <v>0</v>
      </c>
      <c r="P95" s="17">
        <v>0</v>
      </c>
      <c r="Q95" s="18">
        <v>0</v>
      </c>
      <c r="R95" s="18">
        <v>0</v>
      </c>
      <c r="S95" s="17">
        <v>0</v>
      </c>
      <c r="T95" s="18">
        <v>0</v>
      </c>
      <c r="U95" s="18">
        <v>0</v>
      </c>
      <c r="V95" s="17">
        <v>0</v>
      </c>
      <c r="W95" s="18">
        <v>0</v>
      </c>
      <c r="X95" s="18">
        <v>0</v>
      </c>
      <c r="Y95" s="18">
        <v>0</v>
      </c>
    </row>
    <row r="96" spans="1:26" x14ac:dyDescent="0.3">
      <c r="A96" t="s">
        <v>1673</v>
      </c>
      <c r="B96" t="s">
        <v>1674</v>
      </c>
      <c r="C96" s="18">
        <v>0</v>
      </c>
      <c r="D96" s="18">
        <v>0</v>
      </c>
      <c r="E96" s="18">
        <v>0</v>
      </c>
      <c r="F96" s="18">
        <v>0</v>
      </c>
      <c r="G96" s="17">
        <v>0</v>
      </c>
      <c r="H96" s="18">
        <v>0</v>
      </c>
      <c r="I96" s="18">
        <v>0</v>
      </c>
      <c r="J96" s="17">
        <v>0</v>
      </c>
      <c r="K96" s="18">
        <v>47237</v>
      </c>
      <c r="L96" s="18">
        <v>47237</v>
      </c>
      <c r="M96" s="17">
        <v>0</v>
      </c>
      <c r="N96" s="18">
        <v>0</v>
      </c>
      <c r="O96" s="18">
        <v>0</v>
      </c>
      <c r="P96" s="17">
        <v>0</v>
      </c>
      <c r="Q96" s="18">
        <v>0</v>
      </c>
      <c r="R96" s="18">
        <v>49049.95</v>
      </c>
      <c r="S96" s="17">
        <v>0</v>
      </c>
      <c r="T96" s="18">
        <v>77738.080000000002</v>
      </c>
      <c r="U96" s="18">
        <v>77738.080000000002</v>
      </c>
      <c r="V96" s="17">
        <v>0</v>
      </c>
      <c r="W96" s="18">
        <v>0</v>
      </c>
      <c r="X96" s="18">
        <v>0</v>
      </c>
      <c r="Y96" s="18">
        <v>0</v>
      </c>
    </row>
    <row r="97" spans="1:27" x14ac:dyDescent="0.3">
      <c r="A97" t="s">
        <v>1675</v>
      </c>
      <c r="B97" t="s">
        <v>1676</v>
      </c>
      <c r="C97" s="18">
        <v>0</v>
      </c>
      <c r="D97" s="18">
        <v>0</v>
      </c>
      <c r="E97" s="18">
        <v>0</v>
      </c>
      <c r="F97" s="18">
        <v>0</v>
      </c>
      <c r="G97" s="17">
        <v>0</v>
      </c>
      <c r="H97" s="18">
        <v>0</v>
      </c>
      <c r="I97" s="18">
        <v>0</v>
      </c>
      <c r="J97" s="17">
        <v>0</v>
      </c>
      <c r="K97" s="18">
        <v>3234</v>
      </c>
      <c r="L97" s="18">
        <v>3234</v>
      </c>
      <c r="M97" s="17">
        <v>0</v>
      </c>
      <c r="N97" s="18">
        <v>6621</v>
      </c>
      <c r="O97" s="18">
        <v>6621</v>
      </c>
      <c r="P97" s="17">
        <v>0</v>
      </c>
      <c r="Q97" s="18">
        <v>4225</v>
      </c>
      <c r="R97" s="18">
        <v>4225</v>
      </c>
      <c r="S97" s="17">
        <v>0</v>
      </c>
      <c r="T97" s="18">
        <v>7998</v>
      </c>
      <c r="U97" s="18">
        <v>7998</v>
      </c>
      <c r="V97" s="17">
        <v>0</v>
      </c>
      <c r="W97" s="18">
        <v>0</v>
      </c>
      <c r="X97" s="18">
        <v>0</v>
      </c>
      <c r="Y97" s="18">
        <v>0</v>
      </c>
    </row>
    <row r="98" spans="1:27" hidden="1" x14ac:dyDescent="0.3">
      <c r="A98" t="s">
        <v>1677</v>
      </c>
      <c r="B98" t="s">
        <v>1678</v>
      </c>
      <c r="C98" s="18"/>
      <c r="D98" s="18"/>
      <c r="E98" s="18"/>
      <c r="F98" s="18"/>
      <c r="G98" s="17">
        <v>0</v>
      </c>
      <c r="H98" s="18"/>
      <c r="I98" s="18"/>
      <c r="J98" s="17">
        <v>0</v>
      </c>
      <c r="K98" s="18"/>
      <c r="L98" s="18"/>
      <c r="M98" s="17">
        <v>0</v>
      </c>
      <c r="N98" s="18">
        <v>11531.25</v>
      </c>
      <c r="O98" s="18">
        <v>11531.25</v>
      </c>
      <c r="P98" s="17">
        <v>0</v>
      </c>
      <c r="Q98" s="18">
        <v>0</v>
      </c>
      <c r="R98" s="18">
        <v>0</v>
      </c>
      <c r="S98" s="17">
        <v>0</v>
      </c>
      <c r="T98" s="18">
        <v>0</v>
      </c>
      <c r="U98" s="18">
        <v>0</v>
      </c>
      <c r="V98" s="17">
        <v>0</v>
      </c>
      <c r="W98" s="18">
        <v>0</v>
      </c>
      <c r="X98" s="18">
        <v>0</v>
      </c>
      <c r="Y98" s="18">
        <v>0</v>
      </c>
    </row>
    <row r="99" spans="1:27" hidden="1" x14ac:dyDescent="0.3">
      <c r="A99" t="s">
        <v>1679</v>
      </c>
      <c r="B99" t="s">
        <v>1680</v>
      </c>
      <c r="C99" s="18"/>
      <c r="D99" s="18"/>
      <c r="E99" s="18"/>
      <c r="F99" s="18"/>
      <c r="G99" s="17">
        <v>0</v>
      </c>
      <c r="H99" s="18"/>
      <c r="I99" s="18"/>
      <c r="J99" s="17">
        <v>0</v>
      </c>
      <c r="K99" s="18"/>
      <c r="L99" s="18"/>
      <c r="M99" s="17">
        <v>0</v>
      </c>
      <c r="N99" s="18"/>
      <c r="O99" s="18"/>
      <c r="P99" s="17">
        <v>0</v>
      </c>
      <c r="Q99" s="18">
        <v>214000</v>
      </c>
      <c r="R99" s="18">
        <v>0</v>
      </c>
      <c r="S99" s="17">
        <v>0</v>
      </c>
      <c r="T99" s="18">
        <v>0</v>
      </c>
      <c r="U99" s="18">
        <v>0</v>
      </c>
      <c r="V99" s="17">
        <v>0</v>
      </c>
      <c r="W99" s="18">
        <v>0</v>
      </c>
      <c r="X99" s="18">
        <v>0</v>
      </c>
      <c r="Y99" s="18">
        <v>0</v>
      </c>
    </row>
    <row r="100" spans="1:27" hidden="1" x14ac:dyDescent="0.3">
      <c r="A100" t="s">
        <v>1681</v>
      </c>
      <c r="B100" t="s">
        <v>1682</v>
      </c>
      <c r="C100" s="18"/>
      <c r="D100" s="18"/>
      <c r="E100" s="18"/>
      <c r="F100" s="18"/>
      <c r="G100" s="17">
        <v>0</v>
      </c>
      <c r="H100" s="18"/>
      <c r="I100" s="18"/>
      <c r="J100" s="17">
        <v>0</v>
      </c>
      <c r="K100" s="18"/>
      <c r="L100" s="18"/>
      <c r="M100" s="17">
        <v>0</v>
      </c>
      <c r="N100" s="18"/>
      <c r="O100" s="18"/>
      <c r="P100" s="17">
        <v>0</v>
      </c>
      <c r="Q100" s="18">
        <v>0</v>
      </c>
      <c r="R100" s="18">
        <v>22300</v>
      </c>
      <c r="S100" s="17">
        <v>0</v>
      </c>
      <c r="T100" s="18">
        <v>0</v>
      </c>
      <c r="U100" s="18">
        <v>0</v>
      </c>
      <c r="V100" s="17">
        <v>0</v>
      </c>
      <c r="W100" s="18">
        <v>0</v>
      </c>
      <c r="X100" s="18">
        <v>0</v>
      </c>
      <c r="Y100" s="18">
        <v>0</v>
      </c>
    </row>
    <row r="101" spans="1:27" hidden="1" x14ac:dyDescent="0.3">
      <c r="A101" t="s">
        <v>1683</v>
      </c>
      <c r="B101" t="s">
        <v>1680</v>
      </c>
      <c r="C101" s="18"/>
      <c r="D101" s="18"/>
      <c r="E101" s="18"/>
      <c r="F101" s="18"/>
      <c r="G101" s="17"/>
      <c r="H101" s="18"/>
      <c r="I101" s="18"/>
      <c r="J101" s="17"/>
      <c r="K101" s="18"/>
      <c r="L101" s="18"/>
      <c r="M101" s="17"/>
      <c r="N101" s="18"/>
      <c r="O101" s="18"/>
      <c r="P101" s="17"/>
      <c r="Q101" s="18"/>
      <c r="R101" s="18"/>
      <c r="S101" s="17">
        <v>0</v>
      </c>
      <c r="T101" s="18">
        <v>0</v>
      </c>
      <c r="U101" s="18">
        <v>0</v>
      </c>
      <c r="V101" s="17">
        <v>0</v>
      </c>
      <c r="W101" s="18">
        <v>0</v>
      </c>
      <c r="X101" s="18">
        <v>0</v>
      </c>
      <c r="Y101" s="18">
        <v>0</v>
      </c>
    </row>
    <row r="102" spans="1:27" hidden="1" x14ac:dyDescent="0.3">
      <c r="A102" t="s">
        <v>1684</v>
      </c>
      <c r="B102" t="s">
        <v>1685</v>
      </c>
      <c r="C102" s="18">
        <v>0</v>
      </c>
      <c r="D102" s="18">
        <v>0</v>
      </c>
      <c r="E102" s="18">
        <v>0</v>
      </c>
      <c r="F102" s="18">
        <v>0</v>
      </c>
      <c r="G102" s="17">
        <v>0</v>
      </c>
      <c r="H102" s="18">
        <v>0</v>
      </c>
      <c r="I102" s="18">
        <v>0</v>
      </c>
      <c r="J102" s="17">
        <v>0</v>
      </c>
      <c r="K102" s="18">
        <v>0</v>
      </c>
      <c r="L102" s="18">
        <v>1325692.74</v>
      </c>
      <c r="M102" s="17">
        <v>0</v>
      </c>
      <c r="N102" s="18">
        <v>0</v>
      </c>
      <c r="O102" s="18">
        <v>0</v>
      </c>
      <c r="P102" s="17">
        <v>0</v>
      </c>
      <c r="Q102" s="18">
        <v>0</v>
      </c>
      <c r="R102" s="18">
        <v>0</v>
      </c>
      <c r="S102" s="17">
        <v>0</v>
      </c>
      <c r="T102" s="18">
        <v>0</v>
      </c>
      <c r="U102" s="18">
        <v>0</v>
      </c>
      <c r="V102" s="17">
        <v>0</v>
      </c>
      <c r="W102" s="18">
        <v>0</v>
      </c>
      <c r="X102" s="18">
        <v>0</v>
      </c>
      <c r="Y102" s="18">
        <v>0</v>
      </c>
    </row>
    <row r="103" spans="1:27" x14ac:dyDescent="0.3">
      <c r="A103" t="s">
        <v>1686</v>
      </c>
      <c r="B103" t="s">
        <v>1687</v>
      </c>
      <c r="C103" s="18">
        <v>0</v>
      </c>
      <c r="D103" s="18">
        <v>0</v>
      </c>
      <c r="E103" s="18">
        <v>0</v>
      </c>
      <c r="F103" s="18">
        <v>0</v>
      </c>
      <c r="G103" s="17">
        <v>0</v>
      </c>
      <c r="H103" s="18">
        <v>0</v>
      </c>
      <c r="I103" s="18">
        <v>0</v>
      </c>
      <c r="J103" s="17">
        <v>0</v>
      </c>
      <c r="K103" s="18">
        <v>96750</v>
      </c>
      <c r="L103" s="18">
        <v>96750</v>
      </c>
      <c r="M103" s="17">
        <v>0</v>
      </c>
      <c r="N103" s="18">
        <v>0</v>
      </c>
      <c r="O103" s="18">
        <v>0</v>
      </c>
      <c r="P103" s="17">
        <v>0</v>
      </c>
      <c r="Q103" s="18">
        <v>109805</v>
      </c>
      <c r="R103" s="18">
        <v>0</v>
      </c>
      <c r="S103" s="17">
        <v>0</v>
      </c>
      <c r="T103" s="18">
        <v>296422</v>
      </c>
      <c r="U103" s="18">
        <v>0</v>
      </c>
      <c r="V103" s="17">
        <v>0</v>
      </c>
      <c r="W103" s="18">
        <v>0</v>
      </c>
      <c r="X103" s="18">
        <v>0</v>
      </c>
      <c r="Y103" s="18">
        <v>0</v>
      </c>
    </row>
    <row r="104" spans="1:27" x14ac:dyDescent="0.3">
      <c r="A104" t="s">
        <v>1688</v>
      </c>
      <c r="B104" t="s">
        <v>1689</v>
      </c>
      <c r="C104" s="18"/>
      <c r="D104" s="18"/>
      <c r="E104" s="18"/>
      <c r="F104" s="18"/>
      <c r="G104" s="17"/>
      <c r="H104" s="18"/>
      <c r="I104" s="18"/>
      <c r="J104" s="17"/>
      <c r="K104" s="18"/>
      <c r="L104" s="18"/>
      <c r="M104" s="17"/>
      <c r="N104" s="18"/>
      <c r="O104" s="18"/>
      <c r="P104" s="17"/>
      <c r="Q104" s="18"/>
      <c r="R104" s="18"/>
      <c r="S104" s="17">
        <v>0</v>
      </c>
      <c r="T104" s="18">
        <v>0</v>
      </c>
      <c r="U104" s="18">
        <v>0</v>
      </c>
      <c r="V104" s="17">
        <v>117458.48</v>
      </c>
      <c r="W104" s="18">
        <v>117458.48</v>
      </c>
      <c r="X104" s="18">
        <v>0</v>
      </c>
      <c r="Y104" s="18">
        <v>0</v>
      </c>
    </row>
    <row r="105" spans="1:27" x14ac:dyDescent="0.3">
      <c r="A105" t="s">
        <v>1690</v>
      </c>
      <c r="B105" t="s">
        <v>1691</v>
      </c>
      <c r="C105" s="18"/>
      <c r="D105" s="18"/>
      <c r="E105" s="18"/>
      <c r="F105" s="18"/>
      <c r="G105" s="17"/>
      <c r="H105" s="18"/>
      <c r="I105" s="18"/>
      <c r="J105" s="17"/>
      <c r="K105" s="18"/>
      <c r="L105" s="18"/>
      <c r="M105" s="17"/>
      <c r="N105" s="18"/>
      <c r="O105" s="18"/>
      <c r="P105" s="17"/>
      <c r="Q105" s="18"/>
      <c r="R105" s="18"/>
      <c r="S105" s="17">
        <v>0</v>
      </c>
      <c r="T105" s="18">
        <v>0</v>
      </c>
      <c r="U105" s="18">
        <v>0</v>
      </c>
      <c r="V105" s="17">
        <v>0</v>
      </c>
      <c r="W105" s="18">
        <v>0</v>
      </c>
      <c r="X105" s="18">
        <v>466618.3</v>
      </c>
      <c r="Y105" s="18">
        <v>0</v>
      </c>
    </row>
    <row r="106" spans="1:27" hidden="1" x14ac:dyDescent="0.3">
      <c r="A106" t="s">
        <v>1692</v>
      </c>
      <c r="B106" t="s">
        <v>1693</v>
      </c>
      <c r="C106" s="18"/>
      <c r="D106" s="18"/>
      <c r="E106" s="18"/>
      <c r="F106" s="18"/>
      <c r="G106" s="17">
        <v>0</v>
      </c>
      <c r="H106" s="18"/>
      <c r="I106" s="18"/>
      <c r="J106" s="17">
        <v>0</v>
      </c>
      <c r="K106" s="18"/>
      <c r="L106" s="18"/>
      <c r="M106" s="17">
        <v>0</v>
      </c>
      <c r="N106" s="18">
        <v>119112.6</v>
      </c>
      <c r="O106" s="18">
        <v>119112.6</v>
      </c>
      <c r="P106" s="17">
        <v>0</v>
      </c>
      <c r="Q106" s="18">
        <v>0</v>
      </c>
      <c r="R106" s="18">
        <v>0</v>
      </c>
      <c r="S106" s="17">
        <v>0</v>
      </c>
      <c r="T106" s="18">
        <v>0</v>
      </c>
      <c r="U106" s="18">
        <v>0</v>
      </c>
      <c r="V106" s="17">
        <v>0</v>
      </c>
      <c r="W106" s="18">
        <v>0</v>
      </c>
      <c r="X106" s="18">
        <v>0</v>
      </c>
      <c r="Y106" s="18">
        <v>0</v>
      </c>
    </row>
    <row r="107" spans="1:27" hidden="1" x14ac:dyDescent="0.3">
      <c r="A107" t="s">
        <v>1694</v>
      </c>
      <c r="B107" t="s">
        <v>1695</v>
      </c>
      <c r="C107" s="18">
        <v>0</v>
      </c>
      <c r="D107" s="18">
        <v>0</v>
      </c>
      <c r="E107" s="18">
        <v>0</v>
      </c>
      <c r="F107" s="18">
        <v>0</v>
      </c>
      <c r="G107" s="17">
        <v>0</v>
      </c>
      <c r="H107" s="18">
        <v>0</v>
      </c>
      <c r="I107" s="18">
        <v>0</v>
      </c>
      <c r="J107" s="17">
        <v>0</v>
      </c>
      <c r="K107" s="18">
        <v>421000</v>
      </c>
      <c r="L107" s="18">
        <v>421000</v>
      </c>
      <c r="M107" s="17">
        <v>0</v>
      </c>
      <c r="N107" s="18">
        <v>582200</v>
      </c>
      <c r="O107" s="18">
        <v>582200</v>
      </c>
      <c r="P107" s="17">
        <v>0</v>
      </c>
      <c r="Q107" s="18">
        <v>295825</v>
      </c>
      <c r="R107" s="18">
        <v>295825</v>
      </c>
      <c r="S107" s="17">
        <v>0</v>
      </c>
      <c r="T107" s="18">
        <v>0</v>
      </c>
      <c r="U107" s="18">
        <v>0</v>
      </c>
      <c r="V107" s="17">
        <v>0</v>
      </c>
      <c r="W107" s="18">
        <v>0</v>
      </c>
      <c r="X107" s="18">
        <v>0</v>
      </c>
      <c r="Y107" s="18">
        <v>0</v>
      </c>
    </row>
    <row r="108" spans="1:27" hidden="1" x14ac:dyDescent="0.3">
      <c r="A108" t="s">
        <v>1696</v>
      </c>
      <c r="B108" t="s">
        <v>1697</v>
      </c>
      <c r="C108" s="18"/>
      <c r="D108" s="18"/>
      <c r="E108" s="18"/>
      <c r="F108" s="18"/>
      <c r="G108" s="17">
        <v>0</v>
      </c>
      <c r="H108" s="18"/>
      <c r="I108" s="18"/>
      <c r="J108" s="17">
        <v>0</v>
      </c>
      <c r="K108" s="18"/>
      <c r="L108" s="18"/>
      <c r="M108" s="17">
        <v>0</v>
      </c>
      <c r="N108" s="18">
        <v>67000</v>
      </c>
      <c r="O108" s="18">
        <v>67000</v>
      </c>
      <c r="P108" s="17">
        <v>0</v>
      </c>
      <c r="Q108" s="18">
        <v>0</v>
      </c>
      <c r="R108" s="18">
        <v>0</v>
      </c>
      <c r="S108" s="17">
        <v>0</v>
      </c>
      <c r="T108" s="18">
        <v>0</v>
      </c>
      <c r="U108" s="18">
        <v>0</v>
      </c>
      <c r="V108" s="17">
        <v>0</v>
      </c>
      <c r="W108" s="18">
        <v>0</v>
      </c>
      <c r="X108" s="18">
        <v>0</v>
      </c>
      <c r="Y108" s="18">
        <v>0</v>
      </c>
    </row>
    <row r="109" spans="1:27" x14ac:dyDescent="0.3">
      <c r="A109" t="s">
        <v>1698</v>
      </c>
      <c r="B109" t="s">
        <v>1699</v>
      </c>
      <c r="C109" s="18">
        <v>0</v>
      </c>
      <c r="D109" s="18">
        <v>0</v>
      </c>
      <c r="E109" s="18">
        <v>350366</v>
      </c>
      <c r="F109" s="18">
        <v>0</v>
      </c>
      <c r="G109" s="17">
        <v>0</v>
      </c>
      <c r="H109" s="18">
        <v>0</v>
      </c>
      <c r="I109" s="18">
        <v>0</v>
      </c>
      <c r="J109" s="17">
        <v>0</v>
      </c>
      <c r="K109" s="18">
        <v>550718.30000000005</v>
      </c>
      <c r="L109" s="18">
        <v>0</v>
      </c>
      <c r="M109" s="17">
        <v>0</v>
      </c>
      <c r="N109" s="18">
        <v>154502.28</v>
      </c>
      <c r="O109" s="18">
        <v>0</v>
      </c>
      <c r="P109" s="17">
        <v>0</v>
      </c>
      <c r="Q109" s="18">
        <v>366314.6</v>
      </c>
      <c r="R109" s="18">
        <v>0</v>
      </c>
      <c r="S109" s="17">
        <v>0</v>
      </c>
      <c r="T109" s="18">
        <v>432445.85</v>
      </c>
      <c r="U109" s="18">
        <v>0</v>
      </c>
      <c r="V109" s="17">
        <v>0</v>
      </c>
      <c r="W109" s="18">
        <v>0</v>
      </c>
      <c r="X109" s="18">
        <v>0</v>
      </c>
      <c r="Y109" s="18">
        <v>0</v>
      </c>
    </row>
    <row r="110" spans="1:27" x14ac:dyDescent="0.3">
      <c r="A110" s="137" t="s">
        <v>87</v>
      </c>
      <c r="B110" s="137" t="s">
        <v>1700</v>
      </c>
      <c r="C110" s="138">
        <f t="shared" ref="C110:L110" si="0">SUM(C3:C109)</f>
        <v>7288740.1799999997</v>
      </c>
      <c r="D110" s="138">
        <f t="shared" si="0"/>
        <v>7560255.4199999981</v>
      </c>
      <c r="E110" s="138">
        <f t="shared" si="0"/>
        <v>8469233.1400000006</v>
      </c>
      <c r="F110" s="138">
        <f t="shared" si="0"/>
        <v>7688412.2200000016</v>
      </c>
      <c r="G110" s="138">
        <f>SUM(G3:G109)</f>
        <v>6930941.7599999998</v>
      </c>
      <c r="H110" s="138">
        <f t="shared" si="0"/>
        <v>7844266.6799999978</v>
      </c>
      <c r="I110" s="138">
        <f t="shared" si="0"/>
        <v>8170307.0900000008</v>
      </c>
      <c r="J110" s="138">
        <f t="shared" si="0"/>
        <v>7785796.0600000005</v>
      </c>
      <c r="K110" s="138">
        <f t="shared" si="0"/>
        <v>9235968.2100000009</v>
      </c>
      <c r="L110" s="138">
        <f t="shared" si="0"/>
        <v>10282557.140000001</v>
      </c>
      <c r="M110" s="138">
        <f>SUM(M3:M109)</f>
        <v>8880799.1499999985</v>
      </c>
      <c r="N110" s="138">
        <f t="shared" ref="N110:O110" si="1">SUM(N3:N109)</f>
        <v>10066030.079999996</v>
      </c>
      <c r="O110" s="138">
        <f t="shared" si="1"/>
        <v>11275867.379999997</v>
      </c>
      <c r="P110" s="138">
        <f>SUM(P3:P109)</f>
        <v>9317855.8200000003</v>
      </c>
      <c r="Q110" s="138">
        <f>SUM(Q3:Q109)</f>
        <v>10555234.57</v>
      </c>
      <c r="R110" s="138">
        <f>SUM(R3:R109)</f>
        <v>10961060.850000001</v>
      </c>
      <c r="S110" s="138">
        <v>10460382.530000001</v>
      </c>
      <c r="T110" s="138">
        <f t="shared" ref="T110:Y110" si="2">SUM(T3:T109)</f>
        <v>11373591.5</v>
      </c>
      <c r="U110" s="138">
        <f t="shared" si="2"/>
        <v>11158551.939999994</v>
      </c>
      <c r="V110" s="138">
        <f t="shared" si="2"/>
        <v>11092798.750000002</v>
      </c>
      <c r="W110" s="138">
        <f t="shared" si="2"/>
        <v>11092798.750000002</v>
      </c>
      <c r="X110" s="138">
        <f t="shared" si="2"/>
        <v>6316511.5900000017</v>
      </c>
      <c r="Y110" s="138">
        <f t="shared" si="2"/>
        <v>11271442.130000001</v>
      </c>
      <c r="Z110" s="138"/>
      <c r="AA110" s="138"/>
    </row>
    <row r="111" spans="1:27" x14ac:dyDescent="0.3">
      <c r="A111" t="s">
        <v>1124</v>
      </c>
      <c r="J111"/>
    </row>
    <row r="112" spans="1:27" x14ac:dyDescent="0.3">
      <c r="J112"/>
      <c r="Y112" s="18"/>
    </row>
    <row r="113" spans="10:25" x14ac:dyDescent="0.3">
      <c r="J113"/>
      <c r="L113" s="18"/>
      <c r="O113" s="18"/>
      <c r="Q113" s="19"/>
    </row>
    <row r="114" spans="10:25" x14ac:dyDescent="0.3">
      <c r="J114"/>
      <c r="Y114" s="18"/>
    </row>
    <row r="115" spans="10:25" x14ac:dyDescent="0.3">
      <c r="J115"/>
      <c r="P115" s="18"/>
    </row>
    <row r="116" spans="10:25" x14ac:dyDescent="0.3">
      <c r="J116"/>
      <c r="P116" s="19"/>
      <c r="Y116" s="18"/>
    </row>
    <row r="117" spans="10:25" x14ac:dyDescent="0.3">
      <c r="J117"/>
      <c r="Y117" s="18"/>
    </row>
    <row r="118" spans="10:25" x14ac:dyDescent="0.3">
      <c r="J118"/>
    </row>
    <row r="119" spans="10:25" x14ac:dyDescent="0.3">
      <c r="J119"/>
    </row>
    <row r="120" spans="10:25" x14ac:dyDescent="0.3">
      <c r="J120"/>
    </row>
    <row r="121" spans="10:25" x14ac:dyDescent="0.3">
      <c r="J121"/>
    </row>
    <row r="122" spans="10:25" x14ac:dyDescent="0.3">
      <c r="J122"/>
    </row>
    <row r="123" spans="10:25" x14ac:dyDescent="0.3">
      <c r="J123"/>
    </row>
    <row r="124" spans="10:25" x14ac:dyDescent="0.3">
      <c r="J124"/>
    </row>
    <row r="125" spans="10:25" x14ac:dyDescent="0.3">
      <c r="J125"/>
    </row>
    <row r="126" spans="10:25" x14ac:dyDescent="0.3">
      <c r="J126"/>
    </row>
    <row r="127" spans="10:25" x14ac:dyDescent="0.3">
      <c r="J127"/>
    </row>
    <row r="128" spans="10:25" x14ac:dyDescent="0.3">
      <c r="J128"/>
    </row>
    <row r="129" spans="10:10" x14ac:dyDescent="0.3">
      <c r="J129"/>
    </row>
    <row r="130" spans="10:10" x14ac:dyDescent="0.3">
      <c r="J130"/>
    </row>
    <row r="131" spans="10:10" x14ac:dyDescent="0.3">
      <c r="J131"/>
    </row>
    <row r="132" spans="10:10" x14ac:dyDescent="0.3">
      <c r="J132"/>
    </row>
    <row r="133" spans="10:10" x14ac:dyDescent="0.3">
      <c r="J133"/>
    </row>
    <row r="134" spans="10:10" x14ac:dyDescent="0.3">
      <c r="J134"/>
    </row>
    <row r="135" spans="10:10" x14ac:dyDescent="0.3">
      <c r="J135"/>
    </row>
    <row r="136" spans="10:10" x14ac:dyDescent="0.3">
      <c r="J136"/>
    </row>
    <row r="137" spans="10:10" x14ac:dyDescent="0.3">
      <c r="J137"/>
    </row>
    <row r="138" spans="10:10" x14ac:dyDescent="0.3">
      <c r="J138"/>
    </row>
    <row r="139" spans="10:10" x14ac:dyDescent="0.3">
      <c r="J139"/>
    </row>
    <row r="140" spans="10:10" x14ac:dyDescent="0.3">
      <c r="J140"/>
    </row>
    <row r="141" spans="10:10" x14ac:dyDescent="0.3">
      <c r="J141"/>
    </row>
    <row r="142" spans="10:10" x14ac:dyDescent="0.3">
      <c r="J142"/>
    </row>
    <row r="143" spans="10:10" x14ac:dyDescent="0.3">
      <c r="J143"/>
    </row>
    <row r="144" spans="10:10" x14ac:dyDescent="0.3">
      <c r="J144"/>
    </row>
    <row r="145" spans="10:10" x14ac:dyDescent="0.3">
      <c r="J145"/>
    </row>
    <row r="146" spans="10:10" x14ac:dyDescent="0.3">
      <c r="J146"/>
    </row>
    <row r="147" spans="10:10" x14ac:dyDescent="0.3">
      <c r="J147"/>
    </row>
    <row r="148" spans="10:10" x14ac:dyDescent="0.3">
      <c r="J148"/>
    </row>
    <row r="149" spans="10:10" x14ac:dyDescent="0.3">
      <c r="J149"/>
    </row>
    <row r="150" spans="10:10" x14ac:dyDescent="0.3">
      <c r="J150"/>
    </row>
    <row r="151" spans="10:10" x14ac:dyDescent="0.3">
      <c r="J151"/>
    </row>
    <row r="152" spans="10:10" x14ac:dyDescent="0.3">
      <c r="J152"/>
    </row>
    <row r="153" spans="10:10" x14ac:dyDescent="0.3">
      <c r="J153"/>
    </row>
    <row r="154" spans="10:10" x14ac:dyDescent="0.3">
      <c r="J154"/>
    </row>
    <row r="155" spans="10:10" x14ac:dyDescent="0.3">
      <c r="J155"/>
    </row>
    <row r="156" spans="10:10" x14ac:dyDescent="0.3">
      <c r="J156"/>
    </row>
    <row r="157" spans="10:10" x14ac:dyDescent="0.3">
      <c r="J157"/>
    </row>
    <row r="158" spans="10:10" x14ac:dyDescent="0.3">
      <c r="J158"/>
    </row>
    <row r="159" spans="10:10" x14ac:dyDescent="0.3">
      <c r="J159"/>
    </row>
    <row r="160" spans="10:10" x14ac:dyDescent="0.3">
      <c r="J160"/>
    </row>
    <row r="161" spans="10:10" x14ac:dyDescent="0.3">
      <c r="J161"/>
    </row>
    <row r="162" spans="10:10" x14ac:dyDescent="0.3">
      <c r="J162"/>
    </row>
    <row r="163" spans="10:10" x14ac:dyDescent="0.3">
      <c r="J163"/>
    </row>
    <row r="164" spans="10:10" x14ac:dyDescent="0.3">
      <c r="J164"/>
    </row>
    <row r="165" spans="10:10" x14ac:dyDescent="0.3">
      <c r="J165"/>
    </row>
    <row r="166" spans="10:10" x14ac:dyDescent="0.3">
      <c r="J166"/>
    </row>
    <row r="167" spans="10:10" x14ac:dyDescent="0.3">
      <c r="J167"/>
    </row>
    <row r="168" spans="10:10" x14ac:dyDescent="0.3">
      <c r="J168"/>
    </row>
    <row r="169" spans="10:10" x14ac:dyDescent="0.3">
      <c r="J169"/>
    </row>
    <row r="170" spans="10:10" x14ac:dyDescent="0.3">
      <c r="J170"/>
    </row>
    <row r="171" spans="10:10" x14ac:dyDescent="0.3">
      <c r="J171"/>
    </row>
    <row r="172" spans="10:10" x14ac:dyDescent="0.3">
      <c r="J172"/>
    </row>
    <row r="173" spans="10:10" x14ac:dyDescent="0.3">
      <c r="J173"/>
    </row>
    <row r="174" spans="10:10" x14ac:dyDescent="0.3">
      <c r="J174"/>
    </row>
    <row r="175" spans="10:10" x14ac:dyDescent="0.3">
      <c r="J175"/>
    </row>
    <row r="176" spans="10:10" x14ac:dyDescent="0.3">
      <c r="J176"/>
    </row>
    <row r="177" spans="10:10" x14ac:dyDescent="0.3">
      <c r="J177"/>
    </row>
    <row r="178" spans="10:10" x14ac:dyDescent="0.3">
      <c r="J178"/>
    </row>
    <row r="179" spans="10:10" x14ac:dyDescent="0.3">
      <c r="J179"/>
    </row>
    <row r="180" spans="10:10" x14ac:dyDescent="0.3">
      <c r="J180"/>
    </row>
    <row r="181" spans="10:10" x14ac:dyDescent="0.3">
      <c r="J181"/>
    </row>
    <row r="182" spans="10:10" x14ac:dyDescent="0.3">
      <c r="J182"/>
    </row>
    <row r="183" spans="10:10" x14ac:dyDescent="0.3">
      <c r="J183"/>
    </row>
    <row r="184" spans="10:10" x14ac:dyDescent="0.3">
      <c r="J184"/>
    </row>
    <row r="185" spans="10:10" x14ac:dyDescent="0.3">
      <c r="J185"/>
    </row>
    <row r="186" spans="10:10" x14ac:dyDescent="0.3">
      <c r="J186"/>
    </row>
    <row r="187" spans="10:10" x14ac:dyDescent="0.3">
      <c r="J187"/>
    </row>
    <row r="188" spans="10:10" x14ac:dyDescent="0.3">
      <c r="J188"/>
    </row>
    <row r="189" spans="10:10" x14ac:dyDescent="0.3">
      <c r="J189"/>
    </row>
    <row r="190" spans="10:10" x14ac:dyDescent="0.3">
      <c r="J190"/>
    </row>
    <row r="191" spans="10:10" x14ac:dyDescent="0.3">
      <c r="J191"/>
    </row>
    <row r="192" spans="10:10" x14ac:dyDescent="0.3">
      <c r="J192"/>
    </row>
    <row r="193" spans="10:10" x14ac:dyDescent="0.3">
      <c r="J193"/>
    </row>
    <row r="194" spans="10:10" x14ac:dyDescent="0.3">
      <c r="J194"/>
    </row>
    <row r="195" spans="10:10" x14ac:dyDescent="0.3">
      <c r="J195"/>
    </row>
    <row r="196" spans="10:10" x14ac:dyDescent="0.3">
      <c r="J196"/>
    </row>
    <row r="197" spans="10:10" x14ac:dyDescent="0.3">
      <c r="J197"/>
    </row>
    <row r="198" spans="10:10" x14ac:dyDescent="0.3">
      <c r="J198"/>
    </row>
    <row r="199" spans="10:10" x14ac:dyDescent="0.3">
      <c r="J199"/>
    </row>
    <row r="200" spans="10:10" x14ac:dyDescent="0.3">
      <c r="J200"/>
    </row>
    <row r="201" spans="10:10" x14ac:dyDescent="0.3">
      <c r="J201"/>
    </row>
    <row r="202" spans="10:10" x14ac:dyDescent="0.3">
      <c r="J202"/>
    </row>
    <row r="203" spans="10:10" x14ac:dyDescent="0.3">
      <c r="J203"/>
    </row>
    <row r="204" spans="10:10" x14ac:dyDescent="0.3">
      <c r="J204"/>
    </row>
    <row r="205" spans="10:10" x14ac:dyDescent="0.3">
      <c r="J205"/>
    </row>
    <row r="206" spans="10:10" x14ac:dyDescent="0.3">
      <c r="J206"/>
    </row>
    <row r="207" spans="10:10" x14ac:dyDescent="0.3">
      <c r="J207"/>
    </row>
    <row r="208" spans="10:10" x14ac:dyDescent="0.3">
      <c r="J208"/>
    </row>
    <row r="209" spans="10:10" x14ac:dyDescent="0.3">
      <c r="J209"/>
    </row>
    <row r="210" spans="10:10" x14ac:dyDescent="0.3">
      <c r="J210"/>
    </row>
    <row r="211" spans="10:10" x14ac:dyDescent="0.3">
      <c r="J211"/>
    </row>
    <row r="212" spans="10:10" x14ac:dyDescent="0.3">
      <c r="J212"/>
    </row>
    <row r="213" spans="10:10" x14ac:dyDescent="0.3">
      <c r="J213"/>
    </row>
    <row r="214" spans="10:10" x14ac:dyDescent="0.3">
      <c r="J214"/>
    </row>
    <row r="215" spans="10:10" x14ac:dyDescent="0.3">
      <c r="J215"/>
    </row>
    <row r="216" spans="10:10" x14ac:dyDescent="0.3">
      <c r="J216"/>
    </row>
    <row r="217" spans="10:10" x14ac:dyDescent="0.3">
      <c r="J217"/>
    </row>
    <row r="218" spans="10:10" x14ac:dyDescent="0.3">
      <c r="J218"/>
    </row>
    <row r="219" spans="10:10" x14ac:dyDescent="0.3">
      <c r="J219"/>
    </row>
    <row r="220" spans="10:10" x14ac:dyDescent="0.3">
      <c r="J220"/>
    </row>
    <row r="221" spans="10:10" x14ac:dyDescent="0.3">
      <c r="J221"/>
    </row>
    <row r="222" spans="10:10" x14ac:dyDescent="0.3">
      <c r="J222"/>
    </row>
    <row r="223" spans="10:10" x14ac:dyDescent="0.3">
      <c r="J223"/>
    </row>
    <row r="224" spans="10:10" x14ac:dyDescent="0.3">
      <c r="J224"/>
    </row>
    <row r="225" spans="10:10" x14ac:dyDescent="0.3">
      <c r="J225"/>
    </row>
    <row r="226" spans="10:10" x14ac:dyDescent="0.3">
      <c r="J226"/>
    </row>
    <row r="227" spans="10:10" x14ac:dyDescent="0.3">
      <c r="J227"/>
    </row>
    <row r="228" spans="10:10" x14ac:dyDescent="0.3">
      <c r="J228"/>
    </row>
    <row r="229" spans="10:10" x14ac:dyDescent="0.3">
      <c r="J229"/>
    </row>
    <row r="230" spans="10:10" x14ac:dyDescent="0.3">
      <c r="J230"/>
    </row>
    <row r="231" spans="10:10" x14ac:dyDescent="0.3">
      <c r="J231"/>
    </row>
    <row r="232" spans="10:10" x14ac:dyDescent="0.3">
      <c r="J232"/>
    </row>
    <row r="233" spans="10:10" x14ac:dyDescent="0.3">
      <c r="J233"/>
    </row>
    <row r="234" spans="10:10" x14ac:dyDescent="0.3">
      <c r="J234"/>
    </row>
    <row r="235" spans="10:10" x14ac:dyDescent="0.3">
      <c r="J235"/>
    </row>
    <row r="236" spans="10:10" x14ac:dyDescent="0.3">
      <c r="J236"/>
    </row>
    <row r="237" spans="10:10" x14ac:dyDescent="0.3">
      <c r="J237"/>
    </row>
    <row r="238" spans="10:10" x14ac:dyDescent="0.3">
      <c r="J238"/>
    </row>
    <row r="239" spans="10:10" x14ac:dyDescent="0.3">
      <c r="J239"/>
    </row>
    <row r="240" spans="10:10" x14ac:dyDescent="0.3">
      <c r="J240"/>
    </row>
    <row r="241" spans="10:10" x14ac:dyDescent="0.3">
      <c r="J241"/>
    </row>
    <row r="242" spans="10:10" x14ac:dyDescent="0.3">
      <c r="J242"/>
    </row>
    <row r="243" spans="10:10" x14ac:dyDescent="0.3">
      <c r="J243"/>
    </row>
    <row r="244" spans="10:10" x14ac:dyDescent="0.3">
      <c r="J244"/>
    </row>
    <row r="245" spans="10:10" x14ac:dyDescent="0.3">
      <c r="J245"/>
    </row>
    <row r="246" spans="10:10" x14ac:dyDescent="0.3">
      <c r="J246"/>
    </row>
    <row r="247" spans="10:10" x14ac:dyDescent="0.3">
      <c r="J247"/>
    </row>
    <row r="248" spans="10:10" x14ac:dyDescent="0.3">
      <c r="J248"/>
    </row>
    <row r="249" spans="10:10" x14ac:dyDescent="0.3">
      <c r="J249"/>
    </row>
    <row r="250" spans="10:10" x14ac:dyDescent="0.3">
      <c r="J250"/>
    </row>
    <row r="251" spans="10:10" x14ac:dyDescent="0.3">
      <c r="J251"/>
    </row>
    <row r="252" spans="10:10" x14ac:dyDescent="0.3">
      <c r="J252"/>
    </row>
    <row r="253" spans="10:10" x14ac:dyDescent="0.3">
      <c r="J253"/>
    </row>
    <row r="254" spans="10:10" x14ac:dyDescent="0.3">
      <c r="J254"/>
    </row>
    <row r="255" spans="10:10" x14ac:dyDescent="0.3">
      <c r="J255"/>
    </row>
    <row r="256" spans="10:10" x14ac:dyDescent="0.3">
      <c r="J256"/>
    </row>
    <row r="257" spans="10:10" x14ac:dyDescent="0.3">
      <c r="J257"/>
    </row>
    <row r="258" spans="10:10" x14ac:dyDescent="0.3">
      <c r="J258"/>
    </row>
    <row r="259" spans="10:10" x14ac:dyDescent="0.3">
      <c r="J259"/>
    </row>
    <row r="260" spans="10:10" x14ac:dyDescent="0.3">
      <c r="J260"/>
    </row>
    <row r="261" spans="10:10" x14ac:dyDescent="0.3">
      <c r="J261"/>
    </row>
    <row r="262" spans="10:10" x14ac:dyDescent="0.3">
      <c r="J262"/>
    </row>
    <row r="263" spans="10:10" x14ac:dyDescent="0.3">
      <c r="J263"/>
    </row>
    <row r="264" spans="10:10" x14ac:dyDescent="0.3">
      <c r="J264"/>
    </row>
    <row r="265" spans="10:10" x14ac:dyDescent="0.3">
      <c r="J265"/>
    </row>
    <row r="266" spans="10:10" x14ac:dyDescent="0.3">
      <c r="J266"/>
    </row>
    <row r="267" spans="10:10" x14ac:dyDescent="0.3">
      <c r="J267"/>
    </row>
    <row r="268" spans="10:10" x14ac:dyDescent="0.3">
      <c r="J268"/>
    </row>
    <row r="269" spans="10:10" x14ac:dyDescent="0.3">
      <c r="J269"/>
    </row>
    <row r="270" spans="10:10" x14ac:dyDescent="0.3">
      <c r="J270"/>
    </row>
    <row r="271" spans="10:10" x14ac:dyDescent="0.3">
      <c r="J271"/>
    </row>
    <row r="272" spans="10:10" x14ac:dyDescent="0.3">
      <c r="J272"/>
    </row>
    <row r="273" spans="10:10" x14ac:dyDescent="0.3">
      <c r="J273"/>
    </row>
    <row r="274" spans="10:10" x14ac:dyDescent="0.3">
      <c r="J274"/>
    </row>
    <row r="275" spans="10:10" x14ac:dyDescent="0.3">
      <c r="J275"/>
    </row>
    <row r="276" spans="10:10" x14ac:dyDescent="0.3">
      <c r="J276"/>
    </row>
    <row r="277" spans="10:10" x14ac:dyDescent="0.3">
      <c r="J277"/>
    </row>
    <row r="278" spans="10:10" x14ac:dyDescent="0.3">
      <c r="J278"/>
    </row>
    <row r="279" spans="10:10" x14ac:dyDescent="0.3">
      <c r="J279"/>
    </row>
    <row r="280" spans="10:10" x14ac:dyDescent="0.3">
      <c r="J280"/>
    </row>
    <row r="281" spans="10:10" x14ac:dyDescent="0.3">
      <c r="J281"/>
    </row>
    <row r="282" spans="10:10" x14ac:dyDescent="0.3">
      <c r="J282"/>
    </row>
    <row r="283" spans="10:10" x14ac:dyDescent="0.3">
      <c r="J283"/>
    </row>
    <row r="284" spans="10:10" x14ac:dyDescent="0.3">
      <c r="J284"/>
    </row>
    <row r="285" spans="10:10" x14ac:dyDescent="0.3">
      <c r="J285"/>
    </row>
    <row r="286" spans="10:10" x14ac:dyDescent="0.3">
      <c r="J286"/>
    </row>
    <row r="287" spans="10:10" x14ac:dyDescent="0.3">
      <c r="J287"/>
    </row>
    <row r="288" spans="10:10" x14ac:dyDescent="0.3">
      <c r="J288"/>
    </row>
    <row r="289" spans="10:10" x14ac:dyDescent="0.3">
      <c r="J289"/>
    </row>
    <row r="290" spans="10:10" x14ac:dyDescent="0.3">
      <c r="J290"/>
    </row>
    <row r="291" spans="10:10" x14ac:dyDescent="0.3">
      <c r="J291"/>
    </row>
    <row r="292" spans="10:10" x14ac:dyDescent="0.3">
      <c r="J292"/>
    </row>
    <row r="293" spans="10:10" x14ac:dyDescent="0.3">
      <c r="J293"/>
    </row>
    <row r="294" spans="10:10" x14ac:dyDescent="0.3">
      <c r="J294"/>
    </row>
    <row r="295" spans="10:10" x14ac:dyDescent="0.3">
      <c r="J295"/>
    </row>
    <row r="296" spans="10:10" x14ac:dyDescent="0.3">
      <c r="J296"/>
    </row>
    <row r="297" spans="10:10" x14ac:dyDescent="0.3">
      <c r="J297"/>
    </row>
    <row r="298" spans="10:10" x14ac:dyDescent="0.3">
      <c r="J298"/>
    </row>
    <row r="299" spans="10:10" x14ac:dyDescent="0.3">
      <c r="J299"/>
    </row>
    <row r="300" spans="10:10" x14ac:dyDescent="0.3">
      <c r="J300"/>
    </row>
    <row r="301" spans="10:10" x14ac:dyDescent="0.3">
      <c r="J301"/>
    </row>
    <row r="302" spans="10:10" x14ac:dyDescent="0.3">
      <c r="J302"/>
    </row>
    <row r="303" spans="10:10" x14ac:dyDescent="0.3">
      <c r="J303"/>
    </row>
    <row r="304" spans="10:10" x14ac:dyDescent="0.3">
      <c r="J304"/>
    </row>
    <row r="305" spans="10:10" x14ac:dyDescent="0.3">
      <c r="J305"/>
    </row>
    <row r="306" spans="10:10" x14ac:dyDescent="0.3">
      <c r="J306"/>
    </row>
    <row r="307" spans="10:10" x14ac:dyDescent="0.3">
      <c r="J307"/>
    </row>
    <row r="308" spans="10:10" x14ac:dyDescent="0.3">
      <c r="J308"/>
    </row>
    <row r="309" spans="10:10" x14ac:dyDescent="0.3">
      <c r="J309"/>
    </row>
    <row r="310" spans="10:10" x14ac:dyDescent="0.3">
      <c r="J310"/>
    </row>
    <row r="311" spans="10:10" x14ac:dyDescent="0.3">
      <c r="J311"/>
    </row>
    <row r="312" spans="10:10" x14ac:dyDescent="0.3">
      <c r="J312"/>
    </row>
    <row r="313" spans="10:10" x14ac:dyDescent="0.3">
      <c r="J313"/>
    </row>
    <row r="314" spans="10:10" x14ac:dyDescent="0.3">
      <c r="J314"/>
    </row>
    <row r="315" spans="10:10" x14ac:dyDescent="0.3">
      <c r="J315"/>
    </row>
    <row r="316" spans="10:10" x14ac:dyDescent="0.3">
      <c r="J316"/>
    </row>
    <row r="317" spans="10:10" x14ac:dyDescent="0.3">
      <c r="J317"/>
    </row>
    <row r="318" spans="10:10" x14ac:dyDescent="0.3">
      <c r="J318"/>
    </row>
    <row r="319" spans="10:10" x14ac:dyDescent="0.3">
      <c r="J319"/>
    </row>
    <row r="320" spans="10:10" x14ac:dyDescent="0.3">
      <c r="J320"/>
    </row>
    <row r="321" spans="10:10" x14ac:dyDescent="0.3">
      <c r="J321"/>
    </row>
    <row r="322" spans="10:10" x14ac:dyDescent="0.3">
      <c r="J322"/>
    </row>
    <row r="323" spans="10:10" x14ac:dyDescent="0.3">
      <c r="J323"/>
    </row>
    <row r="324" spans="10:10" x14ac:dyDescent="0.3">
      <c r="J324"/>
    </row>
    <row r="325" spans="10:10" x14ac:dyDescent="0.3">
      <c r="J325"/>
    </row>
    <row r="326" spans="10:10" x14ac:dyDescent="0.3">
      <c r="J326"/>
    </row>
    <row r="327" spans="10:10" x14ac:dyDescent="0.3">
      <c r="J327"/>
    </row>
    <row r="328" spans="10:10" x14ac:dyDescent="0.3">
      <c r="J328"/>
    </row>
    <row r="329" spans="10:10" x14ac:dyDescent="0.3">
      <c r="J329"/>
    </row>
    <row r="330" spans="10:10" x14ac:dyDescent="0.3">
      <c r="J330"/>
    </row>
    <row r="331" spans="10:10" x14ac:dyDescent="0.3">
      <c r="J331"/>
    </row>
    <row r="332" spans="10:10" x14ac:dyDescent="0.3">
      <c r="J332"/>
    </row>
    <row r="333" spans="10:10" x14ac:dyDescent="0.3">
      <c r="J333"/>
    </row>
    <row r="334" spans="10:10" x14ac:dyDescent="0.3">
      <c r="J334"/>
    </row>
    <row r="335" spans="10:10" x14ac:dyDescent="0.3">
      <c r="J335"/>
    </row>
    <row r="336" spans="10:10" x14ac:dyDescent="0.3">
      <c r="J336"/>
    </row>
    <row r="337" spans="10:10" x14ac:dyDescent="0.3">
      <c r="J337"/>
    </row>
    <row r="338" spans="10:10" x14ac:dyDescent="0.3">
      <c r="J338"/>
    </row>
    <row r="339" spans="10:10" x14ac:dyDescent="0.3">
      <c r="J339"/>
    </row>
    <row r="340" spans="10:10" x14ac:dyDescent="0.3">
      <c r="J340"/>
    </row>
    <row r="341" spans="10:10" x14ac:dyDescent="0.3">
      <c r="J341"/>
    </row>
    <row r="342" spans="10:10" x14ac:dyDescent="0.3">
      <c r="J342"/>
    </row>
    <row r="343" spans="10:10" x14ac:dyDescent="0.3">
      <c r="J343"/>
    </row>
    <row r="344" spans="10:10" x14ac:dyDescent="0.3">
      <c r="J344"/>
    </row>
    <row r="345" spans="10:10" x14ac:dyDescent="0.3">
      <c r="J345"/>
    </row>
    <row r="346" spans="10:10" x14ac:dyDescent="0.3">
      <c r="J346"/>
    </row>
    <row r="347" spans="10:10" x14ac:dyDescent="0.3">
      <c r="J347"/>
    </row>
    <row r="348" spans="10:10" x14ac:dyDescent="0.3">
      <c r="J348"/>
    </row>
    <row r="349" spans="10:10" x14ac:dyDescent="0.3">
      <c r="J349"/>
    </row>
    <row r="350" spans="10:10" x14ac:dyDescent="0.3">
      <c r="J350"/>
    </row>
    <row r="351" spans="10:10" x14ac:dyDescent="0.3">
      <c r="J351"/>
    </row>
    <row r="352" spans="10:10" x14ac:dyDescent="0.3">
      <c r="J352"/>
    </row>
    <row r="353" spans="10:10" x14ac:dyDescent="0.3">
      <c r="J353"/>
    </row>
    <row r="354" spans="10:10" x14ac:dyDescent="0.3">
      <c r="J354"/>
    </row>
    <row r="355" spans="10:10" x14ac:dyDescent="0.3">
      <c r="J355"/>
    </row>
    <row r="356" spans="10:10" x14ac:dyDescent="0.3">
      <c r="J356"/>
    </row>
    <row r="357" spans="10:10" x14ac:dyDescent="0.3">
      <c r="J357"/>
    </row>
    <row r="358" spans="10:10" x14ac:dyDescent="0.3">
      <c r="J358"/>
    </row>
    <row r="359" spans="10:10" x14ac:dyDescent="0.3">
      <c r="J359"/>
    </row>
    <row r="360" spans="10:10" x14ac:dyDescent="0.3">
      <c r="J360"/>
    </row>
    <row r="361" spans="10:10" x14ac:dyDescent="0.3">
      <c r="J361"/>
    </row>
    <row r="362" spans="10:10" x14ac:dyDescent="0.3">
      <c r="J362"/>
    </row>
    <row r="363" spans="10:10" x14ac:dyDescent="0.3">
      <c r="J363"/>
    </row>
    <row r="364" spans="10:10" x14ac:dyDescent="0.3">
      <c r="J364"/>
    </row>
    <row r="365" spans="10:10" x14ac:dyDescent="0.3">
      <c r="J365"/>
    </row>
    <row r="366" spans="10:10" x14ac:dyDescent="0.3">
      <c r="J366"/>
    </row>
    <row r="367" spans="10:10" x14ac:dyDescent="0.3">
      <c r="J367"/>
    </row>
    <row r="368" spans="10:10" x14ac:dyDescent="0.3">
      <c r="J368"/>
    </row>
    <row r="369" spans="10:10" x14ac:dyDescent="0.3">
      <c r="J369"/>
    </row>
    <row r="370" spans="10:10" x14ac:dyDescent="0.3">
      <c r="J370"/>
    </row>
    <row r="371" spans="10:10" x14ac:dyDescent="0.3">
      <c r="J371"/>
    </row>
    <row r="372" spans="10:10" x14ac:dyDescent="0.3">
      <c r="J372"/>
    </row>
    <row r="373" spans="10:10" x14ac:dyDescent="0.3">
      <c r="J373"/>
    </row>
    <row r="374" spans="10:10" x14ac:dyDescent="0.3">
      <c r="J374"/>
    </row>
    <row r="375" spans="10:10" x14ac:dyDescent="0.3">
      <c r="J375"/>
    </row>
    <row r="376" spans="10:10" x14ac:dyDescent="0.3">
      <c r="J376"/>
    </row>
    <row r="377" spans="10:10" x14ac:dyDescent="0.3">
      <c r="J377"/>
    </row>
    <row r="378" spans="10:10" x14ac:dyDescent="0.3">
      <c r="J378"/>
    </row>
    <row r="379" spans="10:10" x14ac:dyDescent="0.3">
      <c r="J379"/>
    </row>
    <row r="380" spans="10:10" x14ac:dyDescent="0.3">
      <c r="J380"/>
    </row>
    <row r="381" spans="10:10" x14ac:dyDescent="0.3">
      <c r="J381"/>
    </row>
    <row r="382" spans="10:10" x14ac:dyDescent="0.3">
      <c r="J382"/>
    </row>
    <row r="383" spans="10:10" x14ac:dyDescent="0.3">
      <c r="J383"/>
    </row>
    <row r="384" spans="10:10" x14ac:dyDescent="0.3">
      <c r="J384"/>
    </row>
    <row r="385" spans="10:10" x14ac:dyDescent="0.3">
      <c r="J385"/>
    </row>
    <row r="386" spans="10:10" x14ac:dyDescent="0.3">
      <c r="J386"/>
    </row>
    <row r="387" spans="10:10" x14ac:dyDescent="0.3">
      <c r="J387"/>
    </row>
    <row r="388" spans="10:10" x14ac:dyDescent="0.3">
      <c r="J388"/>
    </row>
    <row r="389" spans="10:10" x14ac:dyDescent="0.3">
      <c r="J389"/>
    </row>
    <row r="390" spans="10:10" x14ac:dyDescent="0.3">
      <c r="J390"/>
    </row>
    <row r="391" spans="10:10" x14ac:dyDescent="0.3">
      <c r="J391"/>
    </row>
    <row r="392" spans="10:10" x14ac:dyDescent="0.3">
      <c r="J392"/>
    </row>
    <row r="393" spans="10:10" x14ac:dyDescent="0.3">
      <c r="J393"/>
    </row>
    <row r="394" spans="10:10" x14ac:dyDescent="0.3">
      <c r="J394"/>
    </row>
    <row r="395" spans="10:10" x14ac:dyDescent="0.3">
      <c r="J395"/>
    </row>
    <row r="396" spans="10:10" x14ac:dyDescent="0.3">
      <c r="J396"/>
    </row>
    <row r="397" spans="10:10" x14ac:dyDescent="0.3">
      <c r="J397"/>
    </row>
    <row r="398" spans="10:10" x14ac:dyDescent="0.3">
      <c r="J398"/>
    </row>
    <row r="399" spans="10:10" x14ac:dyDescent="0.3">
      <c r="J399"/>
    </row>
    <row r="400" spans="10:10" x14ac:dyDescent="0.3">
      <c r="J400"/>
    </row>
    <row r="401" spans="10:10" x14ac:dyDescent="0.3">
      <c r="J401"/>
    </row>
    <row r="402" spans="10:10" x14ac:dyDescent="0.3">
      <c r="J402"/>
    </row>
    <row r="403" spans="10:10" x14ac:dyDescent="0.3">
      <c r="J403"/>
    </row>
    <row r="404" spans="10:10" x14ac:dyDescent="0.3">
      <c r="J404"/>
    </row>
    <row r="405" spans="10:10" x14ac:dyDescent="0.3">
      <c r="J405"/>
    </row>
    <row r="406" spans="10:10" x14ac:dyDescent="0.3">
      <c r="J406"/>
    </row>
    <row r="407" spans="10:10" x14ac:dyDescent="0.3">
      <c r="J407"/>
    </row>
    <row r="408" spans="10:10" x14ac:dyDescent="0.3">
      <c r="J408"/>
    </row>
    <row r="409" spans="10:10" x14ac:dyDescent="0.3">
      <c r="J409"/>
    </row>
    <row r="410" spans="10:10" x14ac:dyDescent="0.3">
      <c r="J410"/>
    </row>
    <row r="411" spans="10:10" x14ac:dyDescent="0.3">
      <c r="J411"/>
    </row>
    <row r="412" spans="10:10" x14ac:dyDescent="0.3">
      <c r="J412"/>
    </row>
    <row r="413" spans="10:10" x14ac:dyDescent="0.3">
      <c r="J413"/>
    </row>
    <row r="414" spans="10:10" x14ac:dyDescent="0.3">
      <c r="J414"/>
    </row>
    <row r="415" spans="10:10" x14ac:dyDescent="0.3">
      <c r="J415"/>
    </row>
    <row r="416" spans="10:10" x14ac:dyDescent="0.3">
      <c r="J416"/>
    </row>
    <row r="417" spans="10:10" x14ac:dyDescent="0.3">
      <c r="J417"/>
    </row>
    <row r="418" spans="10:10" x14ac:dyDescent="0.3">
      <c r="J418"/>
    </row>
    <row r="419" spans="10:10" x14ac:dyDescent="0.3">
      <c r="J419"/>
    </row>
    <row r="420" spans="10:10" x14ac:dyDescent="0.3">
      <c r="J420"/>
    </row>
    <row r="421" spans="10:10" x14ac:dyDescent="0.3">
      <c r="J421"/>
    </row>
    <row r="422" spans="10:10" x14ac:dyDescent="0.3">
      <c r="J422"/>
    </row>
    <row r="423" spans="10:10" x14ac:dyDescent="0.3">
      <c r="J423"/>
    </row>
    <row r="424" spans="10:10" x14ac:dyDescent="0.3">
      <c r="J424"/>
    </row>
    <row r="425" spans="10:10" x14ac:dyDescent="0.3">
      <c r="J425"/>
    </row>
    <row r="426" spans="10:10" x14ac:dyDescent="0.3">
      <c r="J426"/>
    </row>
    <row r="427" spans="10:10" x14ac:dyDescent="0.3">
      <c r="J427"/>
    </row>
    <row r="428" spans="10:10" x14ac:dyDescent="0.3">
      <c r="J428"/>
    </row>
    <row r="429" spans="10:10" x14ac:dyDescent="0.3">
      <c r="J429"/>
    </row>
    <row r="430" spans="10:10" x14ac:dyDescent="0.3">
      <c r="J430"/>
    </row>
    <row r="431" spans="10:10" x14ac:dyDescent="0.3">
      <c r="J431"/>
    </row>
    <row r="432" spans="10:10" x14ac:dyDescent="0.3">
      <c r="J432"/>
    </row>
    <row r="433" spans="10:10" x14ac:dyDescent="0.3">
      <c r="J433"/>
    </row>
    <row r="434" spans="10:10" x14ac:dyDescent="0.3">
      <c r="J434"/>
    </row>
    <row r="435" spans="10:10" x14ac:dyDescent="0.3">
      <c r="J435"/>
    </row>
    <row r="436" spans="10:10" x14ac:dyDescent="0.3">
      <c r="J436"/>
    </row>
    <row r="437" spans="10:10" x14ac:dyDescent="0.3">
      <c r="J437"/>
    </row>
    <row r="438" spans="10:10" x14ac:dyDescent="0.3">
      <c r="J438"/>
    </row>
    <row r="439" spans="10:10" x14ac:dyDescent="0.3">
      <c r="J439"/>
    </row>
    <row r="440" spans="10:10" x14ac:dyDescent="0.3">
      <c r="J440"/>
    </row>
    <row r="441" spans="10:10" x14ac:dyDescent="0.3">
      <c r="J441"/>
    </row>
    <row r="442" spans="10:10" x14ac:dyDescent="0.3">
      <c r="J442"/>
    </row>
    <row r="443" spans="10:10" x14ac:dyDescent="0.3">
      <c r="J443"/>
    </row>
    <row r="444" spans="10:10" x14ac:dyDescent="0.3">
      <c r="J444"/>
    </row>
    <row r="445" spans="10:10" x14ac:dyDescent="0.3">
      <c r="J445"/>
    </row>
    <row r="446" spans="10:10" x14ac:dyDescent="0.3">
      <c r="J446"/>
    </row>
    <row r="447" spans="10:10" x14ac:dyDescent="0.3">
      <c r="J447"/>
    </row>
    <row r="448" spans="10:10" x14ac:dyDescent="0.3">
      <c r="J448"/>
    </row>
    <row r="449" spans="10:10" x14ac:dyDescent="0.3">
      <c r="J449"/>
    </row>
    <row r="450" spans="10:10" x14ac:dyDescent="0.3">
      <c r="J450"/>
    </row>
    <row r="451" spans="10:10" x14ac:dyDescent="0.3">
      <c r="J451"/>
    </row>
    <row r="452" spans="10:10" x14ac:dyDescent="0.3">
      <c r="J452"/>
    </row>
    <row r="453" spans="10:10" x14ac:dyDescent="0.3">
      <c r="J453"/>
    </row>
    <row r="454" spans="10:10" x14ac:dyDescent="0.3">
      <c r="J454"/>
    </row>
    <row r="455" spans="10:10" x14ac:dyDescent="0.3">
      <c r="J455"/>
    </row>
    <row r="456" spans="10:10" x14ac:dyDescent="0.3">
      <c r="J456"/>
    </row>
    <row r="457" spans="10:10" x14ac:dyDescent="0.3">
      <c r="J457"/>
    </row>
    <row r="458" spans="10:10" x14ac:dyDescent="0.3">
      <c r="J458"/>
    </row>
    <row r="459" spans="10:10" x14ac:dyDescent="0.3">
      <c r="J459"/>
    </row>
    <row r="460" spans="10:10" x14ac:dyDescent="0.3">
      <c r="J460"/>
    </row>
    <row r="461" spans="10:10" x14ac:dyDescent="0.3">
      <c r="J461"/>
    </row>
    <row r="462" spans="10:10" x14ac:dyDescent="0.3">
      <c r="J462"/>
    </row>
    <row r="463" spans="10:10" x14ac:dyDescent="0.3">
      <c r="J463"/>
    </row>
    <row r="464" spans="10:10" x14ac:dyDescent="0.3">
      <c r="J464"/>
    </row>
    <row r="465" spans="10:10" x14ac:dyDescent="0.3">
      <c r="J465"/>
    </row>
    <row r="466" spans="10:10" x14ac:dyDescent="0.3">
      <c r="J466"/>
    </row>
    <row r="467" spans="10:10" x14ac:dyDescent="0.3">
      <c r="J467"/>
    </row>
    <row r="468" spans="10:10" x14ac:dyDescent="0.3">
      <c r="J468"/>
    </row>
    <row r="469" spans="10:10" x14ac:dyDescent="0.3">
      <c r="J469"/>
    </row>
    <row r="470" spans="10:10" x14ac:dyDescent="0.3">
      <c r="J470"/>
    </row>
    <row r="471" spans="10:10" x14ac:dyDescent="0.3">
      <c r="J471"/>
    </row>
    <row r="472" spans="10:10" x14ac:dyDescent="0.3">
      <c r="J472"/>
    </row>
    <row r="473" spans="10:10" x14ac:dyDescent="0.3">
      <c r="J473"/>
    </row>
    <row r="474" spans="10:10" x14ac:dyDescent="0.3">
      <c r="J474"/>
    </row>
    <row r="475" spans="10:10" x14ac:dyDescent="0.3">
      <c r="J475"/>
    </row>
    <row r="476" spans="10:10" x14ac:dyDescent="0.3">
      <c r="J476"/>
    </row>
    <row r="477" spans="10:10" x14ac:dyDescent="0.3">
      <c r="J477"/>
    </row>
    <row r="478" spans="10:10" x14ac:dyDescent="0.3">
      <c r="J478"/>
    </row>
    <row r="479" spans="10:10" x14ac:dyDescent="0.3">
      <c r="J479"/>
    </row>
    <row r="480" spans="10:10" x14ac:dyDescent="0.3">
      <c r="J480"/>
    </row>
    <row r="481" spans="10:10" x14ac:dyDescent="0.3">
      <c r="J481"/>
    </row>
    <row r="482" spans="10:10" x14ac:dyDescent="0.3">
      <c r="J482"/>
    </row>
    <row r="483" spans="10:10" x14ac:dyDescent="0.3">
      <c r="J483"/>
    </row>
    <row r="484" spans="10:10" x14ac:dyDescent="0.3">
      <c r="J484"/>
    </row>
    <row r="485" spans="10:10" x14ac:dyDescent="0.3">
      <c r="J485"/>
    </row>
    <row r="486" spans="10:10" x14ac:dyDescent="0.3">
      <c r="J486"/>
    </row>
    <row r="487" spans="10:10" x14ac:dyDescent="0.3">
      <c r="J487"/>
    </row>
    <row r="488" spans="10:10" x14ac:dyDescent="0.3">
      <c r="J488"/>
    </row>
    <row r="489" spans="10:10" x14ac:dyDescent="0.3">
      <c r="J489"/>
    </row>
    <row r="490" spans="10:10" x14ac:dyDescent="0.3">
      <c r="J490"/>
    </row>
    <row r="491" spans="10:10" x14ac:dyDescent="0.3">
      <c r="J491"/>
    </row>
    <row r="492" spans="10:10" x14ac:dyDescent="0.3">
      <c r="J492"/>
    </row>
    <row r="493" spans="10:10" x14ac:dyDescent="0.3">
      <c r="J493"/>
    </row>
    <row r="494" spans="10:10" x14ac:dyDescent="0.3">
      <c r="J494"/>
    </row>
    <row r="495" spans="10:10" x14ac:dyDescent="0.3">
      <c r="J495"/>
    </row>
    <row r="496" spans="10:10" x14ac:dyDescent="0.3">
      <c r="J496"/>
    </row>
    <row r="497" spans="10:10" x14ac:dyDescent="0.3">
      <c r="J497"/>
    </row>
    <row r="498" spans="10:10" x14ac:dyDescent="0.3">
      <c r="J498"/>
    </row>
    <row r="499" spans="10:10" x14ac:dyDescent="0.3">
      <c r="J499"/>
    </row>
    <row r="500" spans="10:10" x14ac:dyDescent="0.3">
      <c r="J500"/>
    </row>
    <row r="501" spans="10:10" x14ac:dyDescent="0.3">
      <c r="J501"/>
    </row>
    <row r="502" spans="10:10" x14ac:dyDescent="0.3">
      <c r="J502"/>
    </row>
    <row r="503" spans="10:10" x14ac:dyDescent="0.3">
      <c r="J503"/>
    </row>
    <row r="504" spans="10:10" x14ac:dyDescent="0.3">
      <c r="J504"/>
    </row>
    <row r="505" spans="10:10" x14ac:dyDescent="0.3">
      <c r="J505"/>
    </row>
    <row r="506" spans="10:10" x14ac:dyDescent="0.3">
      <c r="J506"/>
    </row>
    <row r="507" spans="10:10" x14ac:dyDescent="0.3">
      <c r="J507"/>
    </row>
    <row r="508" spans="10:10" x14ac:dyDescent="0.3">
      <c r="J508"/>
    </row>
    <row r="509" spans="10:10" x14ac:dyDescent="0.3">
      <c r="J509"/>
    </row>
    <row r="510" spans="10:10" x14ac:dyDescent="0.3">
      <c r="J510"/>
    </row>
    <row r="511" spans="10:10" x14ac:dyDescent="0.3">
      <c r="J511"/>
    </row>
    <row r="512" spans="10:10" x14ac:dyDescent="0.3">
      <c r="J512"/>
    </row>
    <row r="513" spans="10:10" x14ac:dyDescent="0.3">
      <c r="J513"/>
    </row>
    <row r="514" spans="10:10" x14ac:dyDescent="0.3">
      <c r="J514"/>
    </row>
    <row r="515" spans="10:10" x14ac:dyDescent="0.3">
      <c r="J515"/>
    </row>
    <row r="516" spans="10:10" x14ac:dyDescent="0.3">
      <c r="J516"/>
    </row>
    <row r="517" spans="10:10" x14ac:dyDescent="0.3">
      <c r="J517"/>
    </row>
    <row r="518" spans="10:10" x14ac:dyDescent="0.3">
      <c r="J518"/>
    </row>
    <row r="519" spans="10:10" x14ac:dyDescent="0.3">
      <c r="J519"/>
    </row>
    <row r="520" spans="10:10" x14ac:dyDescent="0.3">
      <c r="J520"/>
    </row>
    <row r="521" spans="10:10" x14ac:dyDescent="0.3">
      <c r="J521"/>
    </row>
    <row r="522" spans="10:10" x14ac:dyDescent="0.3">
      <c r="J522"/>
    </row>
    <row r="523" spans="10:10" x14ac:dyDescent="0.3">
      <c r="J523"/>
    </row>
    <row r="524" spans="10:10" x14ac:dyDescent="0.3">
      <c r="J524"/>
    </row>
    <row r="525" spans="10:10" x14ac:dyDescent="0.3">
      <c r="J525"/>
    </row>
    <row r="526" spans="10:10" x14ac:dyDescent="0.3">
      <c r="J526"/>
    </row>
    <row r="527" spans="10:10" x14ac:dyDescent="0.3">
      <c r="J527"/>
    </row>
    <row r="528" spans="10:10" x14ac:dyDescent="0.3">
      <c r="J528"/>
    </row>
    <row r="529" spans="10:10" x14ac:dyDescent="0.3">
      <c r="J529"/>
    </row>
    <row r="530" spans="10:10" x14ac:dyDescent="0.3">
      <c r="J530"/>
    </row>
    <row r="531" spans="10:10" x14ac:dyDescent="0.3">
      <c r="J531"/>
    </row>
    <row r="532" spans="10:10" x14ac:dyDescent="0.3">
      <c r="J532"/>
    </row>
    <row r="533" spans="10:10" x14ac:dyDescent="0.3">
      <c r="J533"/>
    </row>
    <row r="534" spans="10:10" x14ac:dyDescent="0.3">
      <c r="J534"/>
    </row>
    <row r="535" spans="10:10" x14ac:dyDescent="0.3">
      <c r="J535"/>
    </row>
    <row r="536" spans="10:10" x14ac:dyDescent="0.3">
      <c r="J536"/>
    </row>
    <row r="537" spans="10:10" x14ac:dyDescent="0.3">
      <c r="J537"/>
    </row>
    <row r="538" spans="10:10" x14ac:dyDescent="0.3">
      <c r="J538"/>
    </row>
    <row r="539" spans="10:10" x14ac:dyDescent="0.3">
      <c r="J539"/>
    </row>
    <row r="540" spans="10:10" x14ac:dyDescent="0.3">
      <c r="J540"/>
    </row>
    <row r="541" spans="10:10" x14ac:dyDescent="0.3">
      <c r="J541"/>
    </row>
    <row r="542" spans="10:10" x14ac:dyDescent="0.3">
      <c r="J542"/>
    </row>
    <row r="543" spans="10:10" x14ac:dyDescent="0.3">
      <c r="J543"/>
    </row>
    <row r="544" spans="10:10" x14ac:dyDescent="0.3">
      <c r="J544"/>
    </row>
    <row r="545" spans="10:10" x14ac:dyDescent="0.3">
      <c r="J545"/>
    </row>
    <row r="546" spans="10:10" x14ac:dyDescent="0.3">
      <c r="J546"/>
    </row>
    <row r="547" spans="10:10" x14ac:dyDescent="0.3">
      <c r="J547"/>
    </row>
    <row r="548" spans="10:10" x14ac:dyDescent="0.3">
      <c r="J548"/>
    </row>
    <row r="549" spans="10:10" x14ac:dyDescent="0.3">
      <c r="J549"/>
    </row>
    <row r="550" spans="10:10" x14ac:dyDescent="0.3">
      <c r="J550"/>
    </row>
    <row r="551" spans="10:10" x14ac:dyDescent="0.3">
      <c r="J551"/>
    </row>
    <row r="552" spans="10:10" x14ac:dyDescent="0.3">
      <c r="J552"/>
    </row>
    <row r="553" spans="10:10" x14ac:dyDescent="0.3">
      <c r="J553"/>
    </row>
    <row r="554" spans="10:10" x14ac:dyDescent="0.3">
      <c r="J554"/>
    </row>
    <row r="555" spans="10:10" x14ac:dyDescent="0.3">
      <c r="J555"/>
    </row>
    <row r="556" spans="10:10" x14ac:dyDescent="0.3">
      <c r="J556"/>
    </row>
    <row r="557" spans="10:10" x14ac:dyDescent="0.3">
      <c r="J557"/>
    </row>
    <row r="558" spans="10:10" x14ac:dyDescent="0.3">
      <c r="J558"/>
    </row>
    <row r="559" spans="10:10" x14ac:dyDescent="0.3">
      <c r="J559"/>
    </row>
    <row r="560" spans="10:10" x14ac:dyDescent="0.3">
      <c r="J560"/>
    </row>
    <row r="561" spans="10:10" x14ac:dyDescent="0.3">
      <c r="J561"/>
    </row>
    <row r="562" spans="10:10" x14ac:dyDescent="0.3">
      <c r="J562"/>
    </row>
    <row r="563" spans="10:10" x14ac:dyDescent="0.3">
      <c r="J563"/>
    </row>
    <row r="564" spans="10:10" x14ac:dyDescent="0.3">
      <c r="J564"/>
    </row>
    <row r="565" spans="10:10" x14ac:dyDescent="0.3">
      <c r="J565"/>
    </row>
    <row r="566" spans="10:10" x14ac:dyDescent="0.3">
      <c r="J566"/>
    </row>
    <row r="567" spans="10:10" x14ac:dyDescent="0.3">
      <c r="J567"/>
    </row>
    <row r="568" spans="10:10" x14ac:dyDescent="0.3">
      <c r="J568"/>
    </row>
    <row r="569" spans="10:10" x14ac:dyDescent="0.3">
      <c r="J569"/>
    </row>
    <row r="570" spans="10:10" x14ac:dyDescent="0.3">
      <c r="J570"/>
    </row>
    <row r="571" spans="10:10" x14ac:dyDescent="0.3">
      <c r="J571"/>
    </row>
    <row r="572" spans="10:10" x14ac:dyDescent="0.3">
      <c r="J572"/>
    </row>
    <row r="573" spans="10:10" x14ac:dyDescent="0.3">
      <c r="J573"/>
    </row>
    <row r="574" spans="10:10" x14ac:dyDescent="0.3">
      <c r="J574"/>
    </row>
    <row r="575" spans="10:10" x14ac:dyDescent="0.3">
      <c r="J575"/>
    </row>
    <row r="576" spans="10:10" x14ac:dyDescent="0.3">
      <c r="J576"/>
    </row>
    <row r="577" spans="10:10" x14ac:dyDescent="0.3">
      <c r="J577"/>
    </row>
    <row r="578" spans="10:10" x14ac:dyDescent="0.3">
      <c r="J578"/>
    </row>
    <row r="579" spans="10:10" x14ac:dyDescent="0.3">
      <c r="J579"/>
    </row>
    <row r="580" spans="10:10" x14ac:dyDescent="0.3">
      <c r="J580"/>
    </row>
    <row r="581" spans="10:10" x14ac:dyDescent="0.3">
      <c r="J581"/>
    </row>
    <row r="582" spans="10:10" x14ac:dyDescent="0.3">
      <c r="J582"/>
    </row>
    <row r="583" spans="10:10" x14ac:dyDescent="0.3">
      <c r="J583"/>
    </row>
    <row r="584" spans="10:10" x14ac:dyDescent="0.3">
      <c r="J584"/>
    </row>
    <row r="585" spans="10:10" x14ac:dyDescent="0.3">
      <c r="J585"/>
    </row>
    <row r="586" spans="10:10" x14ac:dyDescent="0.3">
      <c r="J586"/>
    </row>
    <row r="587" spans="10:10" x14ac:dyDescent="0.3">
      <c r="J587"/>
    </row>
    <row r="588" spans="10:10" x14ac:dyDescent="0.3">
      <c r="J588"/>
    </row>
    <row r="589" spans="10:10" x14ac:dyDescent="0.3">
      <c r="J589"/>
    </row>
    <row r="590" spans="10:10" x14ac:dyDescent="0.3">
      <c r="J590"/>
    </row>
    <row r="591" spans="10:10" x14ac:dyDescent="0.3">
      <c r="J591"/>
    </row>
    <row r="592" spans="10:10" x14ac:dyDescent="0.3">
      <c r="J592"/>
    </row>
    <row r="593" spans="10:10" x14ac:dyDescent="0.3">
      <c r="J593"/>
    </row>
    <row r="594" spans="10:10" x14ac:dyDescent="0.3">
      <c r="J594"/>
    </row>
    <row r="595" spans="10:10" x14ac:dyDescent="0.3">
      <c r="J595"/>
    </row>
    <row r="596" spans="10:10" x14ac:dyDescent="0.3">
      <c r="J596"/>
    </row>
    <row r="597" spans="10:10" x14ac:dyDescent="0.3">
      <c r="J597"/>
    </row>
    <row r="598" spans="10:10" x14ac:dyDescent="0.3">
      <c r="J598"/>
    </row>
    <row r="599" spans="10:10" x14ac:dyDescent="0.3">
      <c r="J599"/>
    </row>
    <row r="600" spans="10:10" x14ac:dyDescent="0.3">
      <c r="J600"/>
    </row>
    <row r="601" spans="10:10" x14ac:dyDescent="0.3">
      <c r="J601"/>
    </row>
    <row r="602" spans="10:10" x14ac:dyDescent="0.3">
      <c r="J602"/>
    </row>
    <row r="603" spans="10:10" x14ac:dyDescent="0.3">
      <c r="J603"/>
    </row>
    <row r="604" spans="10:10" x14ac:dyDescent="0.3">
      <c r="J604"/>
    </row>
    <row r="605" spans="10:10" x14ac:dyDescent="0.3">
      <c r="J605"/>
    </row>
    <row r="606" spans="10:10" x14ac:dyDescent="0.3">
      <c r="J606"/>
    </row>
    <row r="607" spans="10:10" x14ac:dyDescent="0.3">
      <c r="J607"/>
    </row>
    <row r="608" spans="10:10" x14ac:dyDescent="0.3">
      <c r="J608"/>
    </row>
    <row r="609" spans="10:10" x14ac:dyDescent="0.3">
      <c r="J609"/>
    </row>
    <row r="610" spans="10:10" x14ac:dyDescent="0.3">
      <c r="J610"/>
    </row>
    <row r="611" spans="10:10" x14ac:dyDescent="0.3">
      <c r="J611"/>
    </row>
    <row r="612" spans="10:10" x14ac:dyDescent="0.3">
      <c r="J612"/>
    </row>
    <row r="613" spans="10:10" x14ac:dyDescent="0.3">
      <c r="J613"/>
    </row>
    <row r="614" spans="10:10" x14ac:dyDescent="0.3">
      <c r="J614"/>
    </row>
    <row r="615" spans="10:10" x14ac:dyDescent="0.3">
      <c r="J615"/>
    </row>
    <row r="616" spans="10:10" x14ac:dyDescent="0.3">
      <c r="J616"/>
    </row>
    <row r="617" spans="10:10" x14ac:dyDescent="0.3">
      <c r="J617"/>
    </row>
    <row r="618" spans="10:10" x14ac:dyDescent="0.3">
      <c r="J618"/>
    </row>
    <row r="619" spans="10:10" x14ac:dyDescent="0.3">
      <c r="J619"/>
    </row>
    <row r="620" spans="10:10" x14ac:dyDescent="0.3">
      <c r="J620"/>
    </row>
    <row r="621" spans="10:10" x14ac:dyDescent="0.3">
      <c r="J621"/>
    </row>
    <row r="622" spans="10:10" x14ac:dyDescent="0.3">
      <c r="J622"/>
    </row>
    <row r="623" spans="10:10" x14ac:dyDescent="0.3">
      <c r="J623"/>
    </row>
    <row r="624" spans="10:10" x14ac:dyDescent="0.3">
      <c r="J624"/>
    </row>
    <row r="625" spans="10:10" x14ac:dyDescent="0.3">
      <c r="J625"/>
    </row>
    <row r="626" spans="10:10" x14ac:dyDescent="0.3">
      <c r="J626"/>
    </row>
    <row r="627" spans="10:10" x14ac:dyDescent="0.3">
      <c r="J627"/>
    </row>
    <row r="628" spans="10:10" x14ac:dyDescent="0.3">
      <c r="J628"/>
    </row>
    <row r="629" spans="10:10" x14ac:dyDescent="0.3">
      <c r="J629"/>
    </row>
    <row r="630" spans="10:10" x14ac:dyDescent="0.3">
      <c r="J630"/>
    </row>
    <row r="631" spans="10:10" x14ac:dyDescent="0.3">
      <c r="J631"/>
    </row>
    <row r="632" spans="10:10" x14ac:dyDescent="0.3">
      <c r="J632"/>
    </row>
    <row r="633" spans="10:10" x14ac:dyDescent="0.3">
      <c r="J633"/>
    </row>
    <row r="634" spans="10:10" x14ac:dyDescent="0.3">
      <c r="J634"/>
    </row>
    <row r="635" spans="10:10" x14ac:dyDescent="0.3">
      <c r="J635"/>
    </row>
    <row r="636" spans="10:10" x14ac:dyDescent="0.3">
      <c r="J636"/>
    </row>
    <row r="637" spans="10:10" x14ac:dyDescent="0.3">
      <c r="J637"/>
    </row>
    <row r="638" spans="10:10" x14ac:dyDescent="0.3">
      <c r="J638"/>
    </row>
    <row r="639" spans="10:10" x14ac:dyDescent="0.3">
      <c r="J639"/>
    </row>
    <row r="640" spans="10:10" x14ac:dyDescent="0.3">
      <c r="J640"/>
    </row>
    <row r="641" spans="10:10" x14ac:dyDescent="0.3">
      <c r="J641"/>
    </row>
    <row r="642" spans="10:10" x14ac:dyDescent="0.3">
      <c r="J642"/>
    </row>
    <row r="643" spans="10:10" x14ac:dyDescent="0.3">
      <c r="J643"/>
    </row>
    <row r="644" spans="10:10" x14ac:dyDescent="0.3">
      <c r="J644"/>
    </row>
    <row r="645" spans="10:10" x14ac:dyDescent="0.3">
      <c r="J645"/>
    </row>
    <row r="646" spans="10:10" x14ac:dyDescent="0.3">
      <c r="J646"/>
    </row>
    <row r="647" spans="10:10" x14ac:dyDescent="0.3">
      <c r="J647"/>
    </row>
    <row r="648" spans="10:10" x14ac:dyDescent="0.3">
      <c r="J648"/>
    </row>
    <row r="649" spans="10:10" x14ac:dyDescent="0.3">
      <c r="J649"/>
    </row>
    <row r="650" spans="10:10" x14ac:dyDescent="0.3">
      <c r="J650"/>
    </row>
    <row r="651" spans="10:10" x14ac:dyDescent="0.3">
      <c r="J651"/>
    </row>
    <row r="652" spans="10:10" x14ac:dyDescent="0.3">
      <c r="J652"/>
    </row>
    <row r="653" spans="10:10" x14ac:dyDescent="0.3">
      <c r="J653"/>
    </row>
    <row r="654" spans="10:10" x14ac:dyDescent="0.3">
      <c r="J654"/>
    </row>
    <row r="655" spans="10:10" x14ac:dyDescent="0.3">
      <c r="J655"/>
    </row>
    <row r="656" spans="10:10" x14ac:dyDescent="0.3">
      <c r="J656"/>
    </row>
    <row r="657" spans="10:10" x14ac:dyDescent="0.3">
      <c r="J657"/>
    </row>
    <row r="658" spans="10:10" x14ac:dyDescent="0.3">
      <c r="J658"/>
    </row>
    <row r="659" spans="10:10" x14ac:dyDescent="0.3">
      <c r="J659"/>
    </row>
    <row r="660" spans="10:10" x14ac:dyDescent="0.3">
      <c r="J660"/>
    </row>
    <row r="661" spans="10:10" x14ac:dyDescent="0.3">
      <c r="J661"/>
    </row>
    <row r="662" spans="10:10" x14ac:dyDescent="0.3">
      <c r="J662"/>
    </row>
    <row r="663" spans="10:10" x14ac:dyDescent="0.3">
      <c r="J663"/>
    </row>
    <row r="664" spans="10:10" x14ac:dyDescent="0.3">
      <c r="J664"/>
    </row>
    <row r="665" spans="10:10" x14ac:dyDescent="0.3">
      <c r="J665"/>
    </row>
    <row r="666" spans="10:10" x14ac:dyDescent="0.3">
      <c r="J666"/>
    </row>
    <row r="667" spans="10:10" x14ac:dyDescent="0.3">
      <c r="J667"/>
    </row>
    <row r="668" spans="10:10" x14ac:dyDescent="0.3">
      <c r="J668"/>
    </row>
    <row r="669" spans="10:10" x14ac:dyDescent="0.3">
      <c r="J669"/>
    </row>
    <row r="670" spans="10:10" x14ac:dyDescent="0.3">
      <c r="J670"/>
    </row>
    <row r="671" spans="10:10" x14ac:dyDescent="0.3">
      <c r="J671"/>
    </row>
    <row r="672" spans="10:10" x14ac:dyDescent="0.3">
      <c r="J672"/>
    </row>
    <row r="673" spans="10:10" x14ac:dyDescent="0.3">
      <c r="J673"/>
    </row>
    <row r="674" spans="10:10" x14ac:dyDescent="0.3">
      <c r="J674"/>
    </row>
    <row r="675" spans="10:10" x14ac:dyDescent="0.3">
      <c r="J675"/>
    </row>
    <row r="676" spans="10:10" x14ac:dyDescent="0.3">
      <c r="J676"/>
    </row>
    <row r="677" spans="10:10" x14ac:dyDescent="0.3">
      <c r="J677"/>
    </row>
    <row r="678" spans="10:10" x14ac:dyDescent="0.3">
      <c r="J678"/>
    </row>
    <row r="679" spans="10:10" x14ac:dyDescent="0.3">
      <c r="J679"/>
    </row>
    <row r="680" spans="10:10" x14ac:dyDescent="0.3">
      <c r="J680"/>
    </row>
    <row r="681" spans="10:10" x14ac:dyDescent="0.3">
      <c r="J681"/>
    </row>
    <row r="682" spans="10:10" x14ac:dyDescent="0.3">
      <c r="J682"/>
    </row>
    <row r="683" spans="10:10" x14ac:dyDescent="0.3">
      <c r="J683"/>
    </row>
    <row r="684" spans="10:10" x14ac:dyDescent="0.3">
      <c r="J684"/>
    </row>
    <row r="685" spans="10:10" x14ac:dyDescent="0.3">
      <c r="J685"/>
    </row>
    <row r="686" spans="10:10" x14ac:dyDescent="0.3">
      <c r="J686"/>
    </row>
    <row r="687" spans="10:10" x14ac:dyDescent="0.3">
      <c r="J687"/>
    </row>
    <row r="688" spans="10:10" x14ac:dyDescent="0.3">
      <c r="J688"/>
    </row>
    <row r="689" spans="10:10" x14ac:dyDescent="0.3">
      <c r="J689"/>
    </row>
    <row r="690" spans="10:10" x14ac:dyDescent="0.3">
      <c r="J690"/>
    </row>
    <row r="691" spans="10:10" x14ac:dyDescent="0.3">
      <c r="J691"/>
    </row>
    <row r="692" spans="10:10" x14ac:dyDescent="0.3">
      <c r="J692"/>
    </row>
    <row r="693" spans="10:10" x14ac:dyDescent="0.3">
      <c r="J693"/>
    </row>
    <row r="694" spans="10:10" x14ac:dyDescent="0.3">
      <c r="J694"/>
    </row>
    <row r="695" spans="10:10" x14ac:dyDescent="0.3">
      <c r="J695"/>
    </row>
    <row r="696" spans="10:10" x14ac:dyDescent="0.3">
      <c r="J696"/>
    </row>
    <row r="697" spans="10:10" x14ac:dyDescent="0.3">
      <c r="J697"/>
    </row>
    <row r="698" spans="10:10" x14ac:dyDescent="0.3">
      <c r="J698"/>
    </row>
    <row r="699" spans="10:10" x14ac:dyDescent="0.3">
      <c r="J699"/>
    </row>
    <row r="700" spans="10:10" x14ac:dyDescent="0.3">
      <c r="J700"/>
    </row>
    <row r="701" spans="10:10" x14ac:dyDescent="0.3">
      <c r="J701"/>
    </row>
    <row r="702" spans="10:10" x14ac:dyDescent="0.3">
      <c r="J702"/>
    </row>
    <row r="703" spans="10:10" x14ac:dyDescent="0.3">
      <c r="J703"/>
    </row>
    <row r="704" spans="10:10" x14ac:dyDescent="0.3">
      <c r="J704"/>
    </row>
    <row r="705" spans="10:10" x14ac:dyDescent="0.3">
      <c r="J705"/>
    </row>
    <row r="706" spans="10:10" x14ac:dyDescent="0.3">
      <c r="J706"/>
    </row>
    <row r="707" spans="10:10" x14ac:dyDescent="0.3">
      <c r="J707"/>
    </row>
    <row r="708" spans="10:10" x14ac:dyDescent="0.3">
      <c r="J708"/>
    </row>
    <row r="709" spans="10:10" x14ac:dyDescent="0.3">
      <c r="J709"/>
    </row>
    <row r="710" spans="10:10" x14ac:dyDescent="0.3">
      <c r="J710"/>
    </row>
    <row r="711" spans="10:10" x14ac:dyDescent="0.3">
      <c r="J711"/>
    </row>
    <row r="712" spans="10:10" x14ac:dyDescent="0.3">
      <c r="J712"/>
    </row>
    <row r="713" spans="10:10" x14ac:dyDescent="0.3">
      <c r="J713"/>
    </row>
    <row r="714" spans="10:10" x14ac:dyDescent="0.3">
      <c r="J714"/>
    </row>
    <row r="715" spans="10:10" x14ac:dyDescent="0.3">
      <c r="J715"/>
    </row>
    <row r="716" spans="10:10" x14ac:dyDescent="0.3">
      <c r="J716"/>
    </row>
    <row r="717" spans="10:10" x14ac:dyDescent="0.3">
      <c r="J717"/>
    </row>
    <row r="718" spans="10:10" x14ac:dyDescent="0.3">
      <c r="J718"/>
    </row>
    <row r="719" spans="10:10" x14ac:dyDescent="0.3">
      <c r="J719"/>
    </row>
    <row r="720" spans="10:10" x14ac:dyDescent="0.3">
      <c r="J720"/>
    </row>
    <row r="721" spans="10:10" x14ac:dyDescent="0.3">
      <c r="J721"/>
    </row>
    <row r="722" spans="10:10" x14ac:dyDescent="0.3">
      <c r="J722"/>
    </row>
    <row r="723" spans="10:10" x14ac:dyDescent="0.3">
      <c r="J723"/>
    </row>
    <row r="724" spans="10:10" x14ac:dyDescent="0.3">
      <c r="J724"/>
    </row>
    <row r="725" spans="10:10" x14ac:dyDescent="0.3">
      <c r="J725"/>
    </row>
    <row r="726" spans="10:10" x14ac:dyDescent="0.3">
      <c r="J726"/>
    </row>
    <row r="727" spans="10:10" x14ac:dyDescent="0.3">
      <c r="J727"/>
    </row>
    <row r="728" spans="10:10" x14ac:dyDescent="0.3">
      <c r="J728"/>
    </row>
    <row r="729" spans="10:10" x14ac:dyDescent="0.3">
      <c r="J729"/>
    </row>
    <row r="730" spans="10:10" x14ac:dyDescent="0.3">
      <c r="J730"/>
    </row>
    <row r="731" spans="10:10" x14ac:dyDescent="0.3">
      <c r="J731"/>
    </row>
    <row r="732" spans="10:10" x14ac:dyDescent="0.3">
      <c r="J732"/>
    </row>
    <row r="733" spans="10:10" x14ac:dyDescent="0.3">
      <c r="J733"/>
    </row>
    <row r="734" spans="10:10" x14ac:dyDescent="0.3">
      <c r="J734"/>
    </row>
    <row r="735" spans="10:10" x14ac:dyDescent="0.3">
      <c r="J735"/>
    </row>
    <row r="736" spans="10:10" x14ac:dyDescent="0.3">
      <c r="J736"/>
    </row>
    <row r="737" spans="10:10" x14ac:dyDescent="0.3">
      <c r="J737"/>
    </row>
    <row r="738" spans="10:10" x14ac:dyDescent="0.3">
      <c r="J738"/>
    </row>
    <row r="739" spans="10:10" x14ac:dyDescent="0.3">
      <c r="J739"/>
    </row>
    <row r="740" spans="10:10" x14ac:dyDescent="0.3">
      <c r="J740"/>
    </row>
    <row r="741" spans="10:10" x14ac:dyDescent="0.3">
      <c r="J741"/>
    </row>
    <row r="742" spans="10:10" x14ac:dyDescent="0.3">
      <c r="J742"/>
    </row>
    <row r="743" spans="10:10" x14ac:dyDescent="0.3">
      <c r="J743"/>
    </row>
    <row r="744" spans="10:10" x14ac:dyDescent="0.3">
      <c r="J744"/>
    </row>
    <row r="745" spans="10:10" x14ac:dyDescent="0.3">
      <c r="J745"/>
    </row>
    <row r="746" spans="10:10" x14ac:dyDescent="0.3">
      <c r="J746"/>
    </row>
    <row r="747" spans="10:10" x14ac:dyDescent="0.3">
      <c r="J747"/>
    </row>
    <row r="748" spans="10:10" x14ac:dyDescent="0.3">
      <c r="J748"/>
    </row>
    <row r="749" spans="10:10" x14ac:dyDescent="0.3">
      <c r="J749"/>
    </row>
    <row r="750" spans="10:10" x14ac:dyDescent="0.3">
      <c r="J750"/>
    </row>
    <row r="751" spans="10:10" x14ac:dyDescent="0.3">
      <c r="J751"/>
    </row>
    <row r="752" spans="10:10" x14ac:dyDescent="0.3">
      <c r="J752"/>
    </row>
    <row r="753" spans="10:10" x14ac:dyDescent="0.3">
      <c r="J753"/>
    </row>
    <row r="754" spans="10:10" x14ac:dyDescent="0.3">
      <c r="J754"/>
    </row>
    <row r="755" spans="10:10" x14ac:dyDescent="0.3">
      <c r="J755"/>
    </row>
    <row r="756" spans="10:10" x14ac:dyDescent="0.3">
      <c r="J756"/>
    </row>
    <row r="757" spans="10:10" x14ac:dyDescent="0.3">
      <c r="J757"/>
    </row>
    <row r="758" spans="10:10" x14ac:dyDescent="0.3">
      <c r="J758"/>
    </row>
    <row r="759" spans="10:10" x14ac:dyDescent="0.3">
      <c r="J759"/>
    </row>
    <row r="760" spans="10:10" x14ac:dyDescent="0.3">
      <c r="J760"/>
    </row>
    <row r="761" spans="10:10" x14ac:dyDescent="0.3">
      <c r="J761"/>
    </row>
    <row r="762" spans="10:10" x14ac:dyDescent="0.3">
      <c r="J762"/>
    </row>
    <row r="763" spans="10:10" x14ac:dyDescent="0.3">
      <c r="J763"/>
    </row>
    <row r="764" spans="10:10" x14ac:dyDescent="0.3">
      <c r="J764"/>
    </row>
    <row r="765" spans="10:10" x14ac:dyDescent="0.3">
      <c r="J765"/>
    </row>
    <row r="766" spans="10:10" x14ac:dyDescent="0.3">
      <c r="J766"/>
    </row>
    <row r="767" spans="10:10" x14ac:dyDescent="0.3">
      <c r="J767"/>
    </row>
    <row r="768" spans="10:10" x14ac:dyDescent="0.3">
      <c r="J768"/>
    </row>
    <row r="769" spans="10:10" x14ac:dyDescent="0.3">
      <c r="J769"/>
    </row>
    <row r="770" spans="10:10" x14ac:dyDescent="0.3">
      <c r="J770"/>
    </row>
    <row r="771" spans="10:10" x14ac:dyDescent="0.3">
      <c r="J771"/>
    </row>
    <row r="772" spans="10:10" x14ac:dyDescent="0.3">
      <c r="J772"/>
    </row>
    <row r="773" spans="10:10" x14ac:dyDescent="0.3">
      <c r="J773"/>
    </row>
    <row r="774" spans="10:10" x14ac:dyDescent="0.3">
      <c r="J774"/>
    </row>
    <row r="775" spans="10:10" x14ac:dyDescent="0.3">
      <c r="J775"/>
    </row>
    <row r="776" spans="10:10" x14ac:dyDescent="0.3">
      <c r="J776"/>
    </row>
    <row r="777" spans="10:10" x14ac:dyDescent="0.3">
      <c r="J777"/>
    </row>
    <row r="778" spans="10:10" x14ac:dyDescent="0.3">
      <c r="J778"/>
    </row>
    <row r="779" spans="10:10" x14ac:dyDescent="0.3">
      <c r="J779"/>
    </row>
    <row r="780" spans="10:10" x14ac:dyDescent="0.3">
      <c r="J780"/>
    </row>
    <row r="781" spans="10:10" x14ac:dyDescent="0.3">
      <c r="J781"/>
    </row>
    <row r="782" spans="10:10" x14ac:dyDescent="0.3">
      <c r="J782"/>
    </row>
    <row r="783" spans="10:10" x14ac:dyDescent="0.3">
      <c r="J783"/>
    </row>
    <row r="784" spans="10:10" x14ac:dyDescent="0.3">
      <c r="J784"/>
    </row>
    <row r="785" spans="10:10" x14ac:dyDescent="0.3">
      <c r="J785"/>
    </row>
    <row r="786" spans="10:10" x14ac:dyDescent="0.3">
      <c r="J786"/>
    </row>
    <row r="787" spans="10:10" x14ac:dyDescent="0.3">
      <c r="J787"/>
    </row>
    <row r="788" spans="10:10" x14ac:dyDescent="0.3">
      <c r="J788"/>
    </row>
    <row r="789" spans="10:10" x14ac:dyDescent="0.3">
      <c r="J789"/>
    </row>
    <row r="790" spans="10:10" x14ac:dyDescent="0.3">
      <c r="J790"/>
    </row>
    <row r="791" spans="10:10" x14ac:dyDescent="0.3">
      <c r="J791"/>
    </row>
    <row r="792" spans="10:10" x14ac:dyDescent="0.3">
      <c r="J792"/>
    </row>
    <row r="793" spans="10:10" x14ac:dyDescent="0.3">
      <c r="J793"/>
    </row>
    <row r="794" spans="10:10" x14ac:dyDescent="0.3">
      <c r="J794"/>
    </row>
    <row r="795" spans="10:10" x14ac:dyDescent="0.3">
      <c r="J795"/>
    </row>
    <row r="796" spans="10:10" x14ac:dyDescent="0.3">
      <c r="J796"/>
    </row>
    <row r="797" spans="10:10" x14ac:dyDescent="0.3">
      <c r="J797"/>
    </row>
    <row r="798" spans="10:10" x14ac:dyDescent="0.3">
      <c r="J798"/>
    </row>
    <row r="799" spans="10:10" x14ac:dyDescent="0.3">
      <c r="J799"/>
    </row>
    <row r="800" spans="10:10" x14ac:dyDescent="0.3">
      <c r="J800"/>
    </row>
    <row r="801" spans="10:10" x14ac:dyDescent="0.3">
      <c r="J801"/>
    </row>
    <row r="802" spans="10:10" x14ac:dyDescent="0.3">
      <c r="J802"/>
    </row>
    <row r="803" spans="10:10" x14ac:dyDescent="0.3">
      <c r="J803"/>
    </row>
    <row r="804" spans="10:10" x14ac:dyDescent="0.3">
      <c r="J804"/>
    </row>
    <row r="805" spans="10:10" x14ac:dyDescent="0.3">
      <c r="J805"/>
    </row>
    <row r="806" spans="10:10" x14ac:dyDescent="0.3">
      <c r="J806"/>
    </row>
    <row r="807" spans="10:10" x14ac:dyDescent="0.3">
      <c r="J807"/>
    </row>
    <row r="808" spans="10:10" x14ac:dyDescent="0.3">
      <c r="J808"/>
    </row>
    <row r="809" spans="10:10" x14ac:dyDescent="0.3">
      <c r="J809"/>
    </row>
    <row r="810" spans="10:10" x14ac:dyDescent="0.3">
      <c r="J810"/>
    </row>
    <row r="811" spans="10:10" x14ac:dyDescent="0.3">
      <c r="J811"/>
    </row>
    <row r="812" spans="10:10" x14ac:dyDescent="0.3">
      <c r="J812"/>
    </row>
    <row r="813" spans="10:10" x14ac:dyDescent="0.3">
      <c r="J813"/>
    </row>
    <row r="814" spans="10:10" x14ac:dyDescent="0.3">
      <c r="J814"/>
    </row>
    <row r="815" spans="10:10" x14ac:dyDescent="0.3">
      <c r="J815"/>
    </row>
    <row r="816" spans="10:10" x14ac:dyDescent="0.3">
      <c r="J816"/>
    </row>
    <row r="817" spans="10:10" x14ac:dyDescent="0.3">
      <c r="J817"/>
    </row>
    <row r="818" spans="10:10" x14ac:dyDescent="0.3">
      <c r="J818"/>
    </row>
    <row r="819" spans="10:10" x14ac:dyDescent="0.3">
      <c r="J819"/>
    </row>
    <row r="820" spans="10:10" x14ac:dyDescent="0.3">
      <c r="J820"/>
    </row>
    <row r="821" spans="10:10" x14ac:dyDescent="0.3">
      <c r="J821"/>
    </row>
    <row r="822" spans="10:10" x14ac:dyDescent="0.3">
      <c r="J822"/>
    </row>
    <row r="823" spans="10:10" x14ac:dyDescent="0.3">
      <c r="J823"/>
    </row>
    <row r="824" spans="10:10" x14ac:dyDescent="0.3">
      <c r="J824"/>
    </row>
    <row r="825" spans="10:10" x14ac:dyDescent="0.3">
      <c r="J825"/>
    </row>
    <row r="826" spans="10:10" x14ac:dyDescent="0.3">
      <c r="J826"/>
    </row>
    <row r="827" spans="10:10" x14ac:dyDescent="0.3">
      <c r="J827"/>
    </row>
    <row r="828" spans="10:10" x14ac:dyDescent="0.3">
      <c r="J828"/>
    </row>
    <row r="829" spans="10:10" x14ac:dyDescent="0.3">
      <c r="J829"/>
    </row>
    <row r="830" spans="10:10" x14ac:dyDescent="0.3">
      <c r="J830"/>
    </row>
    <row r="831" spans="10:10" x14ac:dyDescent="0.3">
      <c r="J831"/>
    </row>
    <row r="832" spans="10:10" x14ac:dyDescent="0.3">
      <c r="J832"/>
    </row>
    <row r="833" spans="10:10" x14ac:dyDescent="0.3">
      <c r="J833"/>
    </row>
    <row r="834" spans="10:10" x14ac:dyDescent="0.3">
      <c r="J834"/>
    </row>
    <row r="835" spans="10:10" x14ac:dyDescent="0.3">
      <c r="J835"/>
    </row>
    <row r="836" spans="10:10" x14ac:dyDescent="0.3">
      <c r="J836"/>
    </row>
    <row r="837" spans="10:10" x14ac:dyDescent="0.3">
      <c r="J837"/>
    </row>
    <row r="838" spans="10:10" x14ac:dyDescent="0.3">
      <c r="J838"/>
    </row>
    <row r="839" spans="10:10" x14ac:dyDescent="0.3">
      <c r="J839"/>
    </row>
    <row r="840" spans="10:10" x14ac:dyDescent="0.3">
      <c r="J840"/>
    </row>
    <row r="841" spans="10:10" x14ac:dyDescent="0.3">
      <c r="J841"/>
    </row>
    <row r="842" spans="10:10" x14ac:dyDescent="0.3">
      <c r="J842"/>
    </row>
    <row r="843" spans="10:10" x14ac:dyDescent="0.3">
      <c r="J843"/>
    </row>
    <row r="844" spans="10:10" x14ac:dyDescent="0.3">
      <c r="J844"/>
    </row>
    <row r="845" spans="10:10" x14ac:dyDescent="0.3">
      <c r="J845"/>
    </row>
    <row r="846" spans="10:10" x14ac:dyDescent="0.3">
      <c r="J846"/>
    </row>
    <row r="847" spans="10:10" x14ac:dyDescent="0.3">
      <c r="J847"/>
    </row>
    <row r="848" spans="10:10" x14ac:dyDescent="0.3">
      <c r="J848"/>
    </row>
    <row r="849" spans="10:10" x14ac:dyDescent="0.3">
      <c r="J849"/>
    </row>
    <row r="850" spans="10:10" x14ac:dyDescent="0.3">
      <c r="J850"/>
    </row>
    <row r="851" spans="10:10" x14ac:dyDescent="0.3">
      <c r="J851"/>
    </row>
    <row r="852" spans="10:10" x14ac:dyDescent="0.3">
      <c r="J852"/>
    </row>
    <row r="853" spans="10:10" x14ac:dyDescent="0.3">
      <c r="J853"/>
    </row>
    <row r="854" spans="10:10" x14ac:dyDescent="0.3">
      <c r="J854"/>
    </row>
    <row r="855" spans="10:10" x14ac:dyDescent="0.3">
      <c r="J855"/>
    </row>
    <row r="856" spans="10:10" x14ac:dyDescent="0.3">
      <c r="J856"/>
    </row>
    <row r="857" spans="10:10" x14ac:dyDescent="0.3">
      <c r="J857"/>
    </row>
    <row r="858" spans="10:10" x14ac:dyDescent="0.3">
      <c r="J858"/>
    </row>
    <row r="859" spans="10:10" x14ac:dyDescent="0.3">
      <c r="J859"/>
    </row>
    <row r="860" spans="10:10" x14ac:dyDescent="0.3">
      <c r="J860"/>
    </row>
    <row r="861" spans="10:10" x14ac:dyDescent="0.3">
      <c r="J861"/>
    </row>
    <row r="862" spans="10:10" x14ac:dyDescent="0.3">
      <c r="J862"/>
    </row>
    <row r="863" spans="10:10" x14ac:dyDescent="0.3">
      <c r="J863"/>
    </row>
    <row r="864" spans="10:10" x14ac:dyDescent="0.3">
      <c r="J864"/>
    </row>
    <row r="865" spans="10:10" x14ac:dyDescent="0.3">
      <c r="J865"/>
    </row>
    <row r="866" spans="10:10" x14ac:dyDescent="0.3">
      <c r="J866"/>
    </row>
    <row r="867" spans="10:10" x14ac:dyDescent="0.3">
      <c r="J867"/>
    </row>
    <row r="868" spans="10:10" x14ac:dyDescent="0.3">
      <c r="J868"/>
    </row>
    <row r="869" spans="10:10" x14ac:dyDescent="0.3">
      <c r="J869"/>
    </row>
    <row r="870" spans="10:10" x14ac:dyDescent="0.3">
      <c r="J870"/>
    </row>
    <row r="871" spans="10:10" x14ac:dyDescent="0.3">
      <c r="J871"/>
    </row>
    <row r="872" spans="10:10" x14ac:dyDescent="0.3">
      <c r="J872"/>
    </row>
    <row r="873" spans="10:10" x14ac:dyDescent="0.3">
      <c r="J873"/>
    </row>
    <row r="874" spans="10:10" x14ac:dyDescent="0.3">
      <c r="J874"/>
    </row>
    <row r="875" spans="10:10" x14ac:dyDescent="0.3">
      <c r="J875"/>
    </row>
    <row r="876" spans="10:10" x14ac:dyDescent="0.3">
      <c r="J876"/>
    </row>
    <row r="877" spans="10:10" x14ac:dyDescent="0.3">
      <c r="J877"/>
    </row>
    <row r="878" spans="10:10" x14ac:dyDescent="0.3">
      <c r="J878"/>
    </row>
    <row r="879" spans="10:10" x14ac:dyDescent="0.3">
      <c r="J879"/>
    </row>
    <row r="880" spans="10:10" x14ac:dyDescent="0.3">
      <c r="J880"/>
    </row>
    <row r="881" spans="10:10" x14ac:dyDescent="0.3">
      <c r="J881"/>
    </row>
    <row r="882" spans="10:10" x14ac:dyDescent="0.3">
      <c r="J882"/>
    </row>
    <row r="883" spans="10:10" x14ac:dyDescent="0.3">
      <c r="J883"/>
    </row>
    <row r="884" spans="10:10" x14ac:dyDescent="0.3">
      <c r="J884"/>
    </row>
    <row r="885" spans="10:10" x14ac:dyDescent="0.3">
      <c r="J885"/>
    </row>
    <row r="886" spans="10:10" x14ac:dyDescent="0.3">
      <c r="J886"/>
    </row>
    <row r="887" spans="10:10" x14ac:dyDescent="0.3">
      <c r="J887"/>
    </row>
    <row r="888" spans="10:10" x14ac:dyDescent="0.3">
      <c r="J888"/>
    </row>
    <row r="889" spans="10:10" x14ac:dyDescent="0.3">
      <c r="J889"/>
    </row>
    <row r="890" spans="10:10" x14ac:dyDescent="0.3">
      <c r="J890"/>
    </row>
    <row r="891" spans="10:10" x14ac:dyDescent="0.3">
      <c r="J891"/>
    </row>
    <row r="892" spans="10:10" x14ac:dyDescent="0.3">
      <c r="J892"/>
    </row>
    <row r="893" spans="10:10" x14ac:dyDescent="0.3">
      <c r="J893"/>
    </row>
    <row r="894" spans="10:10" x14ac:dyDescent="0.3">
      <c r="J894"/>
    </row>
    <row r="895" spans="10:10" x14ac:dyDescent="0.3">
      <c r="J895"/>
    </row>
    <row r="896" spans="10:10" x14ac:dyDescent="0.3">
      <c r="J896"/>
    </row>
    <row r="897" spans="10:10" x14ac:dyDescent="0.3">
      <c r="J897"/>
    </row>
    <row r="898" spans="10:10" x14ac:dyDescent="0.3">
      <c r="J898"/>
    </row>
    <row r="899" spans="10:10" x14ac:dyDescent="0.3">
      <c r="J899"/>
    </row>
    <row r="900" spans="10:10" x14ac:dyDescent="0.3">
      <c r="J900"/>
    </row>
    <row r="901" spans="10:10" x14ac:dyDescent="0.3">
      <c r="J901"/>
    </row>
    <row r="902" spans="10:10" x14ac:dyDescent="0.3">
      <c r="J902"/>
    </row>
    <row r="903" spans="10:10" x14ac:dyDescent="0.3">
      <c r="J903"/>
    </row>
    <row r="904" spans="10:10" x14ac:dyDescent="0.3">
      <c r="J904"/>
    </row>
    <row r="905" spans="10:10" x14ac:dyDescent="0.3">
      <c r="J905"/>
    </row>
    <row r="906" spans="10:10" x14ac:dyDescent="0.3">
      <c r="J906"/>
    </row>
    <row r="907" spans="10:10" x14ac:dyDescent="0.3">
      <c r="J907"/>
    </row>
    <row r="908" spans="10:10" x14ac:dyDescent="0.3">
      <c r="J908"/>
    </row>
    <row r="909" spans="10:10" x14ac:dyDescent="0.3">
      <c r="J909"/>
    </row>
    <row r="910" spans="10:10" x14ac:dyDescent="0.3">
      <c r="J910"/>
    </row>
    <row r="911" spans="10:10" x14ac:dyDescent="0.3">
      <c r="J911"/>
    </row>
    <row r="912" spans="10:10" x14ac:dyDescent="0.3">
      <c r="J912"/>
    </row>
    <row r="913" spans="10:10" x14ac:dyDescent="0.3">
      <c r="J913"/>
    </row>
    <row r="914" spans="10:10" x14ac:dyDescent="0.3">
      <c r="J914"/>
    </row>
    <row r="915" spans="10:10" x14ac:dyDescent="0.3">
      <c r="J915"/>
    </row>
    <row r="916" spans="10:10" x14ac:dyDescent="0.3">
      <c r="J916"/>
    </row>
    <row r="917" spans="10:10" x14ac:dyDescent="0.3">
      <c r="J917"/>
    </row>
    <row r="918" spans="10:10" x14ac:dyDescent="0.3">
      <c r="J918"/>
    </row>
    <row r="919" spans="10:10" x14ac:dyDescent="0.3">
      <c r="J919"/>
    </row>
    <row r="920" spans="10:10" x14ac:dyDescent="0.3">
      <c r="J920"/>
    </row>
    <row r="921" spans="10:10" x14ac:dyDescent="0.3">
      <c r="J921"/>
    </row>
    <row r="922" spans="10:10" x14ac:dyDescent="0.3">
      <c r="J922"/>
    </row>
    <row r="923" spans="10:10" x14ac:dyDescent="0.3">
      <c r="J923"/>
    </row>
    <row r="924" spans="10:10" x14ac:dyDescent="0.3">
      <c r="J924"/>
    </row>
    <row r="925" spans="10:10" x14ac:dyDescent="0.3">
      <c r="J925"/>
    </row>
    <row r="926" spans="10:10" x14ac:dyDescent="0.3">
      <c r="J926"/>
    </row>
    <row r="927" spans="10:10" x14ac:dyDescent="0.3">
      <c r="J927"/>
    </row>
    <row r="928" spans="10:10" x14ac:dyDescent="0.3">
      <c r="J928"/>
    </row>
    <row r="929" spans="10:10" x14ac:dyDescent="0.3">
      <c r="J929"/>
    </row>
    <row r="930" spans="10:10" x14ac:dyDescent="0.3">
      <c r="J930"/>
    </row>
    <row r="931" spans="10:10" x14ac:dyDescent="0.3">
      <c r="J931"/>
    </row>
    <row r="932" spans="10:10" x14ac:dyDescent="0.3">
      <c r="J932"/>
    </row>
    <row r="933" spans="10:10" x14ac:dyDescent="0.3">
      <c r="J933"/>
    </row>
    <row r="934" spans="10:10" x14ac:dyDescent="0.3">
      <c r="J934"/>
    </row>
    <row r="935" spans="10:10" x14ac:dyDescent="0.3">
      <c r="J935"/>
    </row>
    <row r="936" spans="10:10" x14ac:dyDescent="0.3">
      <c r="J936"/>
    </row>
    <row r="937" spans="10:10" x14ac:dyDescent="0.3">
      <c r="J937"/>
    </row>
    <row r="938" spans="10:10" x14ac:dyDescent="0.3">
      <c r="J938"/>
    </row>
    <row r="939" spans="10:10" x14ac:dyDescent="0.3">
      <c r="J939"/>
    </row>
    <row r="940" spans="10:10" x14ac:dyDescent="0.3">
      <c r="J940"/>
    </row>
    <row r="941" spans="10:10" x14ac:dyDescent="0.3">
      <c r="J941"/>
    </row>
    <row r="942" spans="10:10" x14ac:dyDescent="0.3">
      <c r="J942"/>
    </row>
    <row r="943" spans="10:10" x14ac:dyDescent="0.3">
      <c r="J943"/>
    </row>
    <row r="944" spans="10:10" x14ac:dyDescent="0.3">
      <c r="J944"/>
    </row>
    <row r="945" spans="10:10" x14ac:dyDescent="0.3">
      <c r="J945"/>
    </row>
    <row r="946" spans="10:10" x14ac:dyDescent="0.3">
      <c r="J946"/>
    </row>
    <row r="947" spans="10:10" x14ac:dyDescent="0.3">
      <c r="J947"/>
    </row>
    <row r="948" spans="10:10" x14ac:dyDescent="0.3">
      <c r="J948"/>
    </row>
    <row r="949" spans="10:10" x14ac:dyDescent="0.3">
      <c r="J949"/>
    </row>
    <row r="950" spans="10:10" x14ac:dyDescent="0.3">
      <c r="J950"/>
    </row>
    <row r="951" spans="10:10" x14ac:dyDescent="0.3">
      <c r="J951"/>
    </row>
    <row r="952" spans="10:10" x14ac:dyDescent="0.3">
      <c r="J952"/>
    </row>
    <row r="953" spans="10:10" x14ac:dyDescent="0.3">
      <c r="J953"/>
    </row>
    <row r="954" spans="10:10" x14ac:dyDescent="0.3">
      <c r="J954"/>
    </row>
    <row r="955" spans="10:10" x14ac:dyDescent="0.3">
      <c r="J955"/>
    </row>
    <row r="956" spans="10:10" x14ac:dyDescent="0.3">
      <c r="J956"/>
    </row>
    <row r="957" spans="10:10" x14ac:dyDescent="0.3">
      <c r="J957"/>
    </row>
    <row r="958" spans="10:10" x14ac:dyDescent="0.3">
      <c r="J958"/>
    </row>
    <row r="959" spans="10:10" x14ac:dyDescent="0.3">
      <c r="J959"/>
    </row>
    <row r="960" spans="10:10" x14ac:dyDescent="0.3">
      <c r="J960"/>
    </row>
    <row r="961" spans="10:10" x14ac:dyDescent="0.3">
      <c r="J961"/>
    </row>
    <row r="962" spans="10:10" x14ac:dyDescent="0.3">
      <c r="J962"/>
    </row>
    <row r="963" spans="10:10" x14ac:dyDescent="0.3">
      <c r="J963"/>
    </row>
    <row r="964" spans="10:10" x14ac:dyDescent="0.3">
      <c r="J964"/>
    </row>
    <row r="965" spans="10:10" x14ac:dyDescent="0.3">
      <c r="J965"/>
    </row>
    <row r="966" spans="10:10" x14ac:dyDescent="0.3">
      <c r="J966"/>
    </row>
    <row r="967" spans="10:10" x14ac:dyDescent="0.3">
      <c r="J967"/>
    </row>
    <row r="968" spans="10:10" x14ac:dyDescent="0.3">
      <c r="J968"/>
    </row>
    <row r="969" spans="10:10" x14ac:dyDescent="0.3">
      <c r="J969"/>
    </row>
    <row r="970" spans="10:10" x14ac:dyDescent="0.3">
      <c r="J970"/>
    </row>
    <row r="971" spans="10:10" x14ac:dyDescent="0.3">
      <c r="J971"/>
    </row>
    <row r="972" spans="10:10" x14ac:dyDescent="0.3">
      <c r="J972"/>
    </row>
    <row r="973" spans="10:10" x14ac:dyDescent="0.3">
      <c r="J973"/>
    </row>
    <row r="974" spans="10:10" x14ac:dyDescent="0.3">
      <c r="J974"/>
    </row>
    <row r="975" spans="10:10" x14ac:dyDescent="0.3">
      <c r="J975"/>
    </row>
    <row r="976" spans="10:10" x14ac:dyDescent="0.3">
      <c r="J976"/>
    </row>
    <row r="977" spans="10:10" x14ac:dyDescent="0.3">
      <c r="J977"/>
    </row>
    <row r="978" spans="10:10" x14ac:dyDescent="0.3">
      <c r="J978"/>
    </row>
    <row r="979" spans="10:10" x14ac:dyDescent="0.3">
      <c r="J979"/>
    </row>
    <row r="980" spans="10:10" x14ac:dyDescent="0.3">
      <c r="J980"/>
    </row>
    <row r="981" spans="10:10" x14ac:dyDescent="0.3">
      <c r="J981"/>
    </row>
    <row r="982" spans="10:10" x14ac:dyDescent="0.3">
      <c r="J982"/>
    </row>
    <row r="983" spans="10:10" x14ac:dyDescent="0.3">
      <c r="J983"/>
    </row>
    <row r="984" spans="10:10" x14ac:dyDescent="0.3">
      <c r="J984"/>
    </row>
    <row r="985" spans="10:10" x14ac:dyDescent="0.3">
      <c r="J985"/>
    </row>
    <row r="986" spans="10:10" x14ac:dyDescent="0.3">
      <c r="J986"/>
    </row>
    <row r="987" spans="10:10" x14ac:dyDescent="0.3">
      <c r="J987"/>
    </row>
    <row r="988" spans="10:10" x14ac:dyDescent="0.3">
      <c r="J988"/>
    </row>
    <row r="989" spans="10:10" x14ac:dyDescent="0.3">
      <c r="J989"/>
    </row>
    <row r="990" spans="10:10" x14ac:dyDescent="0.3">
      <c r="J990"/>
    </row>
    <row r="991" spans="10:10" x14ac:dyDescent="0.3">
      <c r="J991"/>
    </row>
    <row r="992" spans="10:10" x14ac:dyDescent="0.3">
      <c r="J992"/>
    </row>
    <row r="993" spans="10:10" x14ac:dyDescent="0.3">
      <c r="J993"/>
    </row>
    <row r="994" spans="10:10" x14ac:dyDescent="0.3">
      <c r="J994"/>
    </row>
    <row r="995" spans="10:10" x14ac:dyDescent="0.3">
      <c r="J995"/>
    </row>
    <row r="996" spans="10:10" x14ac:dyDescent="0.3">
      <c r="J996"/>
    </row>
    <row r="997" spans="10:10" x14ac:dyDescent="0.3">
      <c r="J997"/>
    </row>
    <row r="998" spans="10:10" x14ac:dyDescent="0.3">
      <c r="J998"/>
    </row>
    <row r="999" spans="10:10" x14ac:dyDescent="0.3">
      <c r="J999"/>
    </row>
    <row r="1000" spans="10:10" x14ac:dyDescent="0.3">
      <c r="J1000"/>
    </row>
    <row r="1001" spans="10:10" x14ac:dyDescent="0.3">
      <c r="J1001"/>
    </row>
    <row r="1002" spans="10:10" x14ac:dyDescent="0.3">
      <c r="J1002"/>
    </row>
    <row r="1003" spans="10:10" x14ac:dyDescent="0.3">
      <c r="J1003"/>
    </row>
    <row r="1004" spans="10:10" x14ac:dyDescent="0.3">
      <c r="J1004"/>
    </row>
    <row r="1005" spans="10:10" x14ac:dyDescent="0.3">
      <c r="J1005"/>
    </row>
    <row r="1006" spans="10:10" x14ac:dyDescent="0.3">
      <c r="J1006"/>
    </row>
    <row r="1007" spans="10:10" x14ac:dyDescent="0.3">
      <c r="J1007"/>
    </row>
    <row r="1008" spans="10:10" x14ac:dyDescent="0.3">
      <c r="J1008"/>
    </row>
    <row r="1009" spans="10:10" x14ac:dyDescent="0.3">
      <c r="J1009"/>
    </row>
    <row r="1010" spans="10:10" x14ac:dyDescent="0.3">
      <c r="J1010"/>
    </row>
    <row r="1011" spans="10:10" x14ac:dyDescent="0.3">
      <c r="J1011"/>
    </row>
    <row r="1012" spans="10:10" x14ac:dyDescent="0.3">
      <c r="J1012"/>
    </row>
    <row r="1013" spans="10:10" x14ac:dyDescent="0.3">
      <c r="J1013"/>
    </row>
    <row r="1014" spans="10:10" x14ac:dyDescent="0.3">
      <c r="J1014"/>
    </row>
    <row r="1015" spans="10:10" x14ac:dyDescent="0.3">
      <c r="J1015"/>
    </row>
    <row r="1016" spans="10:10" x14ac:dyDescent="0.3">
      <c r="J1016"/>
    </row>
    <row r="1017" spans="10:10" x14ac:dyDescent="0.3">
      <c r="J1017"/>
    </row>
    <row r="1018" spans="10:10" x14ac:dyDescent="0.3">
      <c r="J1018"/>
    </row>
    <row r="1019" spans="10:10" x14ac:dyDescent="0.3">
      <c r="J1019"/>
    </row>
    <row r="1020" spans="10:10" x14ac:dyDescent="0.3">
      <c r="J1020"/>
    </row>
    <row r="1021" spans="10:10" x14ac:dyDescent="0.3">
      <c r="J1021"/>
    </row>
    <row r="1022" spans="10:10" x14ac:dyDescent="0.3">
      <c r="J1022"/>
    </row>
    <row r="1023" spans="10:10" x14ac:dyDescent="0.3">
      <c r="J1023"/>
    </row>
    <row r="1024" spans="10:10" x14ac:dyDescent="0.3">
      <c r="J1024"/>
    </row>
    <row r="1025" spans="10:10" x14ac:dyDescent="0.3">
      <c r="J1025"/>
    </row>
    <row r="1026" spans="10:10" x14ac:dyDescent="0.3">
      <c r="J1026"/>
    </row>
    <row r="1027" spans="10:10" x14ac:dyDescent="0.3">
      <c r="J1027"/>
    </row>
    <row r="1028" spans="10:10" x14ac:dyDescent="0.3">
      <c r="J1028"/>
    </row>
    <row r="1029" spans="10:10" x14ac:dyDescent="0.3">
      <c r="J1029"/>
    </row>
    <row r="1030" spans="10:10" x14ac:dyDescent="0.3">
      <c r="J1030"/>
    </row>
    <row r="1031" spans="10:10" x14ac:dyDescent="0.3">
      <c r="J1031"/>
    </row>
    <row r="1032" spans="10:10" x14ac:dyDescent="0.3">
      <c r="J1032"/>
    </row>
    <row r="1033" spans="10:10" x14ac:dyDescent="0.3">
      <c r="J1033"/>
    </row>
    <row r="1034" spans="10:10" x14ac:dyDescent="0.3">
      <c r="J1034"/>
    </row>
    <row r="1035" spans="10:10" x14ac:dyDescent="0.3">
      <c r="J1035"/>
    </row>
    <row r="1036" spans="10:10" x14ac:dyDescent="0.3">
      <c r="J1036"/>
    </row>
    <row r="1037" spans="10:10" x14ac:dyDescent="0.3">
      <c r="J1037"/>
    </row>
    <row r="1038" spans="10:10" x14ac:dyDescent="0.3">
      <c r="J1038"/>
    </row>
    <row r="1039" spans="10:10" x14ac:dyDescent="0.3">
      <c r="J1039"/>
    </row>
    <row r="1040" spans="10:10" x14ac:dyDescent="0.3">
      <c r="J1040"/>
    </row>
    <row r="1041" spans="10:10" x14ac:dyDescent="0.3">
      <c r="J1041"/>
    </row>
    <row r="1042" spans="10:10" x14ac:dyDescent="0.3">
      <c r="J1042"/>
    </row>
    <row r="1043" spans="10:10" x14ac:dyDescent="0.3">
      <c r="J1043"/>
    </row>
    <row r="1044" spans="10:10" x14ac:dyDescent="0.3">
      <c r="J1044"/>
    </row>
    <row r="1045" spans="10:10" x14ac:dyDescent="0.3">
      <c r="J1045"/>
    </row>
    <row r="1046" spans="10:10" x14ac:dyDescent="0.3">
      <c r="J1046"/>
    </row>
    <row r="1047" spans="10:10" x14ac:dyDescent="0.3">
      <c r="J1047"/>
    </row>
    <row r="1048" spans="10:10" x14ac:dyDescent="0.3">
      <c r="J1048"/>
    </row>
    <row r="1049" spans="10:10" x14ac:dyDescent="0.3">
      <c r="J1049"/>
    </row>
    <row r="1050" spans="10:10" x14ac:dyDescent="0.3">
      <c r="J1050"/>
    </row>
    <row r="1051" spans="10:10" x14ac:dyDescent="0.3">
      <c r="J1051"/>
    </row>
    <row r="1052" spans="10:10" x14ac:dyDescent="0.3">
      <c r="J1052"/>
    </row>
    <row r="1053" spans="10:10" x14ac:dyDescent="0.3">
      <c r="J1053"/>
    </row>
    <row r="1054" spans="10:10" x14ac:dyDescent="0.3">
      <c r="J1054"/>
    </row>
    <row r="1055" spans="10:10" x14ac:dyDescent="0.3">
      <c r="J1055"/>
    </row>
    <row r="1056" spans="10:10" x14ac:dyDescent="0.3">
      <c r="J1056"/>
    </row>
    <row r="1057" spans="10:10" x14ac:dyDescent="0.3">
      <c r="J1057"/>
    </row>
    <row r="1058" spans="10:10" x14ac:dyDescent="0.3">
      <c r="J1058"/>
    </row>
    <row r="1059" spans="10:10" x14ac:dyDescent="0.3">
      <c r="J1059"/>
    </row>
    <row r="1060" spans="10:10" x14ac:dyDescent="0.3">
      <c r="J1060"/>
    </row>
    <row r="1061" spans="10:10" x14ac:dyDescent="0.3">
      <c r="J1061"/>
    </row>
    <row r="1062" spans="10:10" x14ac:dyDescent="0.3">
      <c r="J1062"/>
    </row>
    <row r="1063" spans="10:10" x14ac:dyDescent="0.3">
      <c r="J1063"/>
    </row>
    <row r="1064" spans="10:10" x14ac:dyDescent="0.3">
      <c r="J1064"/>
    </row>
    <row r="1065" spans="10:10" x14ac:dyDescent="0.3">
      <c r="J1065"/>
    </row>
    <row r="1066" spans="10:10" x14ac:dyDescent="0.3">
      <c r="J1066"/>
    </row>
    <row r="1067" spans="10:10" x14ac:dyDescent="0.3">
      <c r="J1067"/>
    </row>
    <row r="1068" spans="10:10" x14ac:dyDescent="0.3">
      <c r="J1068"/>
    </row>
    <row r="1069" spans="10:10" x14ac:dyDescent="0.3">
      <c r="J1069"/>
    </row>
    <row r="1070" spans="10:10" x14ac:dyDescent="0.3">
      <c r="J1070"/>
    </row>
    <row r="1071" spans="10:10" x14ac:dyDescent="0.3">
      <c r="J1071"/>
    </row>
    <row r="1072" spans="10:10" x14ac:dyDescent="0.3">
      <c r="J1072"/>
    </row>
    <row r="1073" spans="10:10" x14ac:dyDescent="0.3">
      <c r="J1073"/>
    </row>
    <row r="1074" spans="10:10" x14ac:dyDescent="0.3">
      <c r="J1074"/>
    </row>
    <row r="1075" spans="10:10" x14ac:dyDescent="0.3">
      <c r="J1075"/>
    </row>
    <row r="1076" spans="10:10" x14ac:dyDescent="0.3">
      <c r="J1076"/>
    </row>
    <row r="1077" spans="10:10" x14ac:dyDescent="0.3">
      <c r="J1077"/>
    </row>
    <row r="1078" spans="10:10" x14ac:dyDescent="0.3">
      <c r="J1078"/>
    </row>
    <row r="1079" spans="10:10" x14ac:dyDescent="0.3">
      <c r="J1079"/>
    </row>
    <row r="1080" spans="10:10" x14ac:dyDescent="0.3">
      <c r="J1080"/>
    </row>
    <row r="1081" spans="10:10" x14ac:dyDescent="0.3">
      <c r="J1081"/>
    </row>
    <row r="1082" spans="10:10" x14ac:dyDescent="0.3">
      <c r="J1082"/>
    </row>
    <row r="1083" spans="10:10" x14ac:dyDescent="0.3">
      <c r="J1083"/>
    </row>
    <row r="1084" spans="10:10" x14ac:dyDescent="0.3">
      <c r="J1084"/>
    </row>
    <row r="1085" spans="10:10" x14ac:dyDescent="0.3">
      <c r="J1085"/>
    </row>
    <row r="1086" spans="10:10" x14ac:dyDescent="0.3">
      <c r="J1086"/>
    </row>
    <row r="1087" spans="10:10" x14ac:dyDescent="0.3">
      <c r="J1087"/>
    </row>
    <row r="1088" spans="10:10" x14ac:dyDescent="0.3">
      <c r="J1088"/>
    </row>
    <row r="1089" spans="10:10" x14ac:dyDescent="0.3">
      <c r="J1089"/>
    </row>
    <row r="1090" spans="10:10" x14ac:dyDescent="0.3">
      <c r="J1090"/>
    </row>
    <row r="1091" spans="10:10" x14ac:dyDescent="0.3">
      <c r="J1091"/>
    </row>
    <row r="1092" spans="10:10" x14ac:dyDescent="0.3">
      <c r="J1092"/>
    </row>
    <row r="1093" spans="10:10" x14ac:dyDescent="0.3">
      <c r="J1093"/>
    </row>
    <row r="1094" spans="10:10" x14ac:dyDescent="0.3">
      <c r="J1094"/>
    </row>
    <row r="1095" spans="10:10" x14ac:dyDescent="0.3">
      <c r="J1095"/>
    </row>
    <row r="1096" spans="10:10" x14ac:dyDescent="0.3">
      <c r="J1096"/>
    </row>
    <row r="1097" spans="10:10" x14ac:dyDescent="0.3">
      <c r="J1097"/>
    </row>
    <row r="1098" spans="10:10" x14ac:dyDescent="0.3">
      <c r="J1098"/>
    </row>
    <row r="1099" spans="10:10" x14ac:dyDescent="0.3">
      <c r="J1099"/>
    </row>
    <row r="1100" spans="10:10" x14ac:dyDescent="0.3">
      <c r="J1100"/>
    </row>
    <row r="1101" spans="10:10" x14ac:dyDescent="0.3">
      <c r="J1101"/>
    </row>
    <row r="1102" spans="10:10" x14ac:dyDescent="0.3">
      <c r="J1102"/>
    </row>
    <row r="1103" spans="10:10" x14ac:dyDescent="0.3">
      <c r="J1103"/>
    </row>
    <row r="1104" spans="10:10" x14ac:dyDescent="0.3">
      <c r="J1104"/>
    </row>
    <row r="1105" spans="10:10" x14ac:dyDescent="0.3">
      <c r="J1105"/>
    </row>
    <row r="1106" spans="10:10" x14ac:dyDescent="0.3">
      <c r="J1106"/>
    </row>
    <row r="1107" spans="10:10" x14ac:dyDescent="0.3">
      <c r="J1107"/>
    </row>
    <row r="1108" spans="10:10" x14ac:dyDescent="0.3">
      <c r="J1108"/>
    </row>
    <row r="1109" spans="10:10" x14ac:dyDescent="0.3">
      <c r="J1109"/>
    </row>
    <row r="1110" spans="10:10" x14ac:dyDescent="0.3">
      <c r="J1110"/>
    </row>
    <row r="1111" spans="10:10" x14ac:dyDescent="0.3">
      <c r="J1111"/>
    </row>
    <row r="1112" spans="10:10" x14ac:dyDescent="0.3">
      <c r="J1112"/>
    </row>
    <row r="1113" spans="10:10" x14ac:dyDescent="0.3">
      <c r="J1113"/>
    </row>
    <row r="1114" spans="10:10" x14ac:dyDescent="0.3">
      <c r="J1114"/>
    </row>
    <row r="1115" spans="10:10" x14ac:dyDescent="0.3">
      <c r="J1115"/>
    </row>
    <row r="1116" spans="10:10" x14ac:dyDescent="0.3">
      <c r="J1116"/>
    </row>
    <row r="1117" spans="10:10" x14ac:dyDescent="0.3">
      <c r="J1117"/>
    </row>
    <row r="1118" spans="10:10" x14ac:dyDescent="0.3">
      <c r="J1118"/>
    </row>
    <row r="1119" spans="10:10" x14ac:dyDescent="0.3">
      <c r="J1119"/>
    </row>
    <row r="1120" spans="10:10" x14ac:dyDescent="0.3">
      <c r="J1120"/>
    </row>
    <row r="1121" spans="10:10" x14ac:dyDescent="0.3">
      <c r="J1121"/>
    </row>
    <row r="1122" spans="10:10" x14ac:dyDescent="0.3">
      <c r="J1122"/>
    </row>
    <row r="1123" spans="10:10" x14ac:dyDescent="0.3">
      <c r="J1123"/>
    </row>
    <row r="1124" spans="10:10" x14ac:dyDescent="0.3">
      <c r="J1124"/>
    </row>
    <row r="1125" spans="10:10" x14ac:dyDescent="0.3">
      <c r="J1125"/>
    </row>
    <row r="1126" spans="10:10" x14ac:dyDescent="0.3">
      <c r="J1126"/>
    </row>
    <row r="1127" spans="10:10" x14ac:dyDescent="0.3">
      <c r="J1127"/>
    </row>
    <row r="1128" spans="10:10" x14ac:dyDescent="0.3">
      <c r="J1128"/>
    </row>
    <row r="1129" spans="10:10" x14ac:dyDescent="0.3">
      <c r="J1129"/>
    </row>
    <row r="1130" spans="10:10" x14ac:dyDescent="0.3">
      <c r="J1130"/>
    </row>
    <row r="1131" spans="10:10" x14ac:dyDescent="0.3">
      <c r="J1131"/>
    </row>
    <row r="1132" spans="10:10" x14ac:dyDescent="0.3">
      <c r="J1132"/>
    </row>
    <row r="1133" spans="10:10" x14ac:dyDescent="0.3">
      <c r="J1133"/>
    </row>
    <row r="1134" spans="10:10" x14ac:dyDescent="0.3">
      <c r="J1134"/>
    </row>
    <row r="1135" spans="10:10" x14ac:dyDescent="0.3">
      <c r="J1135"/>
    </row>
    <row r="1136" spans="10:10" x14ac:dyDescent="0.3">
      <c r="J1136"/>
    </row>
    <row r="1137" spans="10:10" x14ac:dyDescent="0.3">
      <c r="J1137"/>
    </row>
    <row r="1138" spans="10:10" x14ac:dyDescent="0.3">
      <c r="J1138"/>
    </row>
    <row r="1139" spans="10:10" x14ac:dyDescent="0.3">
      <c r="J1139"/>
    </row>
    <row r="1140" spans="10:10" x14ac:dyDescent="0.3">
      <c r="J1140"/>
    </row>
    <row r="1141" spans="10:10" x14ac:dyDescent="0.3">
      <c r="J1141"/>
    </row>
    <row r="1142" spans="10:10" x14ac:dyDescent="0.3">
      <c r="J1142"/>
    </row>
    <row r="1143" spans="10:10" x14ac:dyDescent="0.3">
      <c r="J1143"/>
    </row>
    <row r="1144" spans="10:10" x14ac:dyDescent="0.3">
      <c r="J1144"/>
    </row>
    <row r="1145" spans="10:10" x14ac:dyDescent="0.3">
      <c r="J1145"/>
    </row>
    <row r="1146" spans="10:10" x14ac:dyDescent="0.3">
      <c r="J1146"/>
    </row>
    <row r="1147" spans="10:10" x14ac:dyDescent="0.3">
      <c r="J1147"/>
    </row>
    <row r="1148" spans="10:10" x14ac:dyDescent="0.3">
      <c r="J1148"/>
    </row>
    <row r="1149" spans="10:10" x14ac:dyDescent="0.3">
      <c r="J1149"/>
    </row>
    <row r="1150" spans="10:10" x14ac:dyDescent="0.3">
      <c r="J1150"/>
    </row>
    <row r="1151" spans="10:10" x14ac:dyDescent="0.3">
      <c r="J1151"/>
    </row>
    <row r="1152" spans="10:10" x14ac:dyDescent="0.3">
      <c r="J1152"/>
    </row>
    <row r="1153" spans="10:10" x14ac:dyDescent="0.3">
      <c r="J1153"/>
    </row>
    <row r="1154" spans="10:10" x14ac:dyDescent="0.3">
      <c r="J1154"/>
    </row>
    <row r="1155" spans="10:10" x14ac:dyDescent="0.3">
      <c r="J1155"/>
    </row>
    <row r="1156" spans="10:10" x14ac:dyDescent="0.3">
      <c r="J1156"/>
    </row>
    <row r="1157" spans="10:10" x14ac:dyDescent="0.3">
      <c r="J1157"/>
    </row>
    <row r="1158" spans="10:10" x14ac:dyDescent="0.3">
      <c r="J1158"/>
    </row>
    <row r="1159" spans="10:10" x14ac:dyDescent="0.3">
      <c r="J1159"/>
    </row>
    <row r="1160" spans="10:10" x14ac:dyDescent="0.3">
      <c r="J1160"/>
    </row>
    <row r="1161" spans="10:10" x14ac:dyDescent="0.3">
      <c r="J1161"/>
    </row>
    <row r="1162" spans="10:10" x14ac:dyDescent="0.3">
      <c r="J1162"/>
    </row>
    <row r="1163" spans="10:10" x14ac:dyDescent="0.3">
      <c r="J1163"/>
    </row>
    <row r="1164" spans="10:10" x14ac:dyDescent="0.3">
      <c r="J1164"/>
    </row>
    <row r="1165" spans="10:10" x14ac:dyDescent="0.3">
      <c r="J1165"/>
    </row>
    <row r="1166" spans="10:10" x14ac:dyDescent="0.3">
      <c r="J1166"/>
    </row>
    <row r="1167" spans="10:10" x14ac:dyDescent="0.3">
      <c r="J1167"/>
    </row>
    <row r="1168" spans="10:10" x14ac:dyDescent="0.3">
      <c r="J1168"/>
    </row>
    <row r="1169" spans="10:10" x14ac:dyDescent="0.3">
      <c r="J1169"/>
    </row>
    <row r="1170" spans="10:10" x14ac:dyDescent="0.3">
      <c r="J1170"/>
    </row>
    <row r="1171" spans="10:10" x14ac:dyDescent="0.3">
      <c r="J1171"/>
    </row>
    <row r="1172" spans="10:10" x14ac:dyDescent="0.3">
      <c r="J1172"/>
    </row>
    <row r="1173" spans="10:10" x14ac:dyDescent="0.3">
      <c r="J1173"/>
    </row>
    <row r="1174" spans="10:10" x14ac:dyDescent="0.3">
      <c r="J1174"/>
    </row>
    <row r="1175" spans="10:10" x14ac:dyDescent="0.3">
      <c r="J1175"/>
    </row>
    <row r="1176" spans="10:10" x14ac:dyDescent="0.3">
      <c r="J1176"/>
    </row>
    <row r="1177" spans="10:10" x14ac:dyDescent="0.3">
      <c r="J1177"/>
    </row>
    <row r="1178" spans="10:10" x14ac:dyDescent="0.3">
      <c r="J1178"/>
    </row>
    <row r="1179" spans="10:10" x14ac:dyDescent="0.3">
      <c r="J1179"/>
    </row>
    <row r="1180" spans="10:10" x14ac:dyDescent="0.3">
      <c r="J1180"/>
    </row>
    <row r="1181" spans="10:10" x14ac:dyDescent="0.3">
      <c r="J1181"/>
    </row>
    <row r="1182" spans="10:10" x14ac:dyDescent="0.3">
      <c r="J1182"/>
    </row>
    <row r="1183" spans="10:10" x14ac:dyDescent="0.3">
      <c r="J1183"/>
    </row>
    <row r="1184" spans="10:10" x14ac:dyDescent="0.3">
      <c r="J1184"/>
    </row>
    <row r="1185" spans="10:10" x14ac:dyDescent="0.3">
      <c r="J1185"/>
    </row>
    <row r="1186" spans="10:10" x14ac:dyDescent="0.3">
      <c r="J1186"/>
    </row>
    <row r="1187" spans="10:10" x14ac:dyDescent="0.3">
      <c r="J1187"/>
    </row>
    <row r="1188" spans="10:10" x14ac:dyDescent="0.3">
      <c r="J1188"/>
    </row>
    <row r="1189" spans="10:10" x14ac:dyDescent="0.3">
      <c r="J1189"/>
    </row>
    <row r="1190" spans="10:10" x14ac:dyDescent="0.3">
      <c r="J1190"/>
    </row>
    <row r="1191" spans="10:10" x14ac:dyDescent="0.3">
      <c r="J1191"/>
    </row>
    <row r="1192" spans="10:10" x14ac:dyDescent="0.3">
      <c r="J1192"/>
    </row>
    <row r="1193" spans="10:10" x14ac:dyDescent="0.3">
      <c r="J1193"/>
    </row>
    <row r="1194" spans="10:10" x14ac:dyDescent="0.3">
      <c r="J1194"/>
    </row>
    <row r="1195" spans="10:10" x14ac:dyDescent="0.3">
      <c r="J1195"/>
    </row>
    <row r="1196" spans="10:10" x14ac:dyDescent="0.3">
      <c r="J1196"/>
    </row>
    <row r="1197" spans="10:10" x14ac:dyDescent="0.3">
      <c r="J1197"/>
    </row>
    <row r="1198" spans="10:10" x14ac:dyDescent="0.3">
      <c r="J1198"/>
    </row>
    <row r="1199" spans="10:10" x14ac:dyDescent="0.3">
      <c r="J1199"/>
    </row>
    <row r="1200" spans="10:10" x14ac:dyDescent="0.3">
      <c r="J1200"/>
    </row>
    <row r="1201" spans="10:10" x14ac:dyDescent="0.3">
      <c r="J1201"/>
    </row>
    <row r="1202" spans="10:10" x14ac:dyDescent="0.3">
      <c r="J1202"/>
    </row>
    <row r="1203" spans="10:10" x14ac:dyDescent="0.3">
      <c r="J1203"/>
    </row>
    <row r="1204" spans="10:10" x14ac:dyDescent="0.3">
      <c r="J1204"/>
    </row>
    <row r="1205" spans="10:10" x14ac:dyDescent="0.3">
      <c r="J1205"/>
    </row>
    <row r="1206" spans="10:10" x14ac:dyDescent="0.3">
      <c r="J1206"/>
    </row>
    <row r="1207" spans="10:10" x14ac:dyDescent="0.3">
      <c r="J1207"/>
    </row>
    <row r="1208" spans="10:10" x14ac:dyDescent="0.3">
      <c r="J1208"/>
    </row>
    <row r="1209" spans="10:10" x14ac:dyDescent="0.3">
      <c r="J1209"/>
    </row>
    <row r="1210" spans="10:10" x14ac:dyDescent="0.3">
      <c r="J1210"/>
    </row>
    <row r="1211" spans="10:10" x14ac:dyDescent="0.3">
      <c r="J1211"/>
    </row>
    <row r="1212" spans="10:10" x14ac:dyDescent="0.3">
      <c r="J1212"/>
    </row>
    <row r="1213" spans="10:10" x14ac:dyDescent="0.3">
      <c r="J1213"/>
    </row>
    <row r="1214" spans="10:10" x14ac:dyDescent="0.3">
      <c r="J1214"/>
    </row>
    <row r="1215" spans="10:10" x14ac:dyDescent="0.3">
      <c r="J1215"/>
    </row>
    <row r="1216" spans="10:10" x14ac:dyDescent="0.3">
      <c r="J1216"/>
    </row>
    <row r="1217" spans="10:10" x14ac:dyDescent="0.3">
      <c r="J1217"/>
    </row>
    <row r="1218" spans="10:10" x14ac:dyDescent="0.3">
      <c r="J1218"/>
    </row>
    <row r="1219" spans="10:10" x14ac:dyDescent="0.3">
      <c r="J1219"/>
    </row>
    <row r="1220" spans="10:10" x14ac:dyDescent="0.3">
      <c r="J1220"/>
    </row>
    <row r="1221" spans="10:10" x14ac:dyDescent="0.3">
      <c r="J1221"/>
    </row>
    <row r="1222" spans="10:10" x14ac:dyDescent="0.3">
      <c r="J1222"/>
    </row>
    <row r="1223" spans="10:10" x14ac:dyDescent="0.3">
      <c r="J1223"/>
    </row>
    <row r="1224" spans="10:10" x14ac:dyDescent="0.3">
      <c r="J1224"/>
    </row>
    <row r="1225" spans="10:10" x14ac:dyDescent="0.3">
      <c r="J1225"/>
    </row>
    <row r="1226" spans="10:10" x14ac:dyDescent="0.3">
      <c r="J1226"/>
    </row>
    <row r="1227" spans="10:10" x14ac:dyDescent="0.3">
      <c r="J1227"/>
    </row>
    <row r="1228" spans="10:10" x14ac:dyDescent="0.3">
      <c r="J1228"/>
    </row>
    <row r="1229" spans="10:10" x14ac:dyDescent="0.3">
      <c r="J1229"/>
    </row>
    <row r="1230" spans="10:10" x14ac:dyDescent="0.3">
      <c r="J1230"/>
    </row>
    <row r="1231" spans="10:10" x14ac:dyDescent="0.3">
      <c r="J1231"/>
    </row>
    <row r="1232" spans="10:10" x14ac:dyDescent="0.3">
      <c r="J1232"/>
    </row>
    <row r="1233" spans="10:10" x14ac:dyDescent="0.3">
      <c r="J1233"/>
    </row>
    <row r="1234" spans="10:10" x14ac:dyDescent="0.3">
      <c r="J1234"/>
    </row>
    <row r="1235" spans="10:10" x14ac:dyDescent="0.3">
      <c r="J1235"/>
    </row>
    <row r="1236" spans="10:10" x14ac:dyDescent="0.3">
      <c r="J1236"/>
    </row>
    <row r="1237" spans="10:10" x14ac:dyDescent="0.3">
      <c r="J1237"/>
    </row>
    <row r="1238" spans="10:10" x14ac:dyDescent="0.3">
      <c r="J1238"/>
    </row>
    <row r="1239" spans="10:10" x14ac:dyDescent="0.3">
      <c r="J1239"/>
    </row>
    <row r="1240" spans="10:10" x14ac:dyDescent="0.3">
      <c r="J1240"/>
    </row>
    <row r="1241" spans="10:10" x14ac:dyDescent="0.3">
      <c r="J1241"/>
    </row>
    <row r="1242" spans="10:10" x14ac:dyDescent="0.3">
      <c r="J1242"/>
    </row>
    <row r="1243" spans="10:10" x14ac:dyDescent="0.3">
      <c r="J1243"/>
    </row>
    <row r="1244" spans="10:10" x14ac:dyDescent="0.3">
      <c r="J1244"/>
    </row>
    <row r="1245" spans="10:10" x14ac:dyDescent="0.3">
      <c r="J1245"/>
    </row>
    <row r="1246" spans="10:10" x14ac:dyDescent="0.3">
      <c r="J1246"/>
    </row>
    <row r="1247" spans="10:10" x14ac:dyDescent="0.3">
      <c r="J1247"/>
    </row>
    <row r="1248" spans="10:10" x14ac:dyDescent="0.3">
      <c r="J1248"/>
    </row>
    <row r="1249" spans="10:10" x14ac:dyDescent="0.3">
      <c r="J1249"/>
    </row>
    <row r="1250" spans="10:10" x14ac:dyDescent="0.3">
      <c r="J1250"/>
    </row>
    <row r="1251" spans="10:10" x14ac:dyDescent="0.3">
      <c r="J1251"/>
    </row>
    <row r="1252" spans="10:10" x14ac:dyDescent="0.3">
      <c r="J1252"/>
    </row>
    <row r="1253" spans="10:10" x14ac:dyDescent="0.3">
      <c r="J1253"/>
    </row>
    <row r="1254" spans="10:10" x14ac:dyDescent="0.3">
      <c r="J1254"/>
    </row>
    <row r="1255" spans="10:10" x14ac:dyDescent="0.3">
      <c r="J1255"/>
    </row>
    <row r="1256" spans="10:10" x14ac:dyDescent="0.3">
      <c r="J1256"/>
    </row>
    <row r="1257" spans="10:10" x14ac:dyDescent="0.3">
      <c r="J1257"/>
    </row>
    <row r="1258" spans="10:10" x14ac:dyDescent="0.3">
      <c r="J1258"/>
    </row>
    <row r="1259" spans="10:10" x14ac:dyDescent="0.3">
      <c r="J1259"/>
    </row>
    <row r="1260" spans="10:10" x14ac:dyDescent="0.3">
      <c r="J1260"/>
    </row>
    <row r="1261" spans="10:10" x14ac:dyDescent="0.3">
      <c r="J1261"/>
    </row>
    <row r="1262" spans="10:10" x14ac:dyDescent="0.3">
      <c r="J1262"/>
    </row>
    <row r="1263" spans="10:10" x14ac:dyDescent="0.3">
      <c r="J1263"/>
    </row>
    <row r="1264" spans="10:10" x14ac:dyDescent="0.3">
      <c r="J1264"/>
    </row>
    <row r="1265" spans="10:10" x14ac:dyDescent="0.3">
      <c r="J1265"/>
    </row>
    <row r="1266" spans="10:10" x14ac:dyDescent="0.3">
      <c r="J1266"/>
    </row>
    <row r="1267" spans="10:10" x14ac:dyDescent="0.3">
      <c r="J1267"/>
    </row>
    <row r="1268" spans="10:10" x14ac:dyDescent="0.3">
      <c r="J1268"/>
    </row>
    <row r="1269" spans="10:10" x14ac:dyDescent="0.3">
      <c r="J1269"/>
    </row>
    <row r="1270" spans="10:10" x14ac:dyDescent="0.3">
      <c r="J1270"/>
    </row>
    <row r="1271" spans="10:10" x14ac:dyDescent="0.3">
      <c r="J1271"/>
    </row>
    <row r="1272" spans="10:10" x14ac:dyDescent="0.3">
      <c r="J1272"/>
    </row>
    <row r="1273" spans="10:10" x14ac:dyDescent="0.3">
      <c r="J1273"/>
    </row>
    <row r="1274" spans="10:10" x14ac:dyDescent="0.3">
      <c r="J1274"/>
    </row>
    <row r="1275" spans="10:10" x14ac:dyDescent="0.3">
      <c r="J1275"/>
    </row>
    <row r="1276" spans="10:10" x14ac:dyDescent="0.3">
      <c r="J1276"/>
    </row>
    <row r="1277" spans="10:10" x14ac:dyDescent="0.3">
      <c r="J1277"/>
    </row>
    <row r="1278" spans="10:10" x14ac:dyDescent="0.3">
      <c r="J1278"/>
    </row>
    <row r="1279" spans="10:10" x14ac:dyDescent="0.3">
      <c r="J1279"/>
    </row>
    <row r="1280" spans="10:10" x14ac:dyDescent="0.3">
      <c r="J1280"/>
    </row>
    <row r="1281" spans="10:10" x14ac:dyDescent="0.3">
      <c r="J1281"/>
    </row>
    <row r="1282" spans="10:10" x14ac:dyDescent="0.3">
      <c r="J1282"/>
    </row>
    <row r="1283" spans="10:10" x14ac:dyDescent="0.3">
      <c r="J1283"/>
    </row>
    <row r="1284" spans="10:10" x14ac:dyDescent="0.3">
      <c r="J1284"/>
    </row>
    <row r="1285" spans="10:10" x14ac:dyDescent="0.3">
      <c r="J1285"/>
    </row>
    <row r="1286" spans="10:10" x14ac:dyDescent="0.3">
      <c r="J1286"/>
    </row>
    <row r="1287" spans="10:10" x14ac:dyDescent="0.3">
      <c r="J1287"/>
    </row>
    <row r="1288" spans="10:10" x14ac:dyDescent="0.3">
      <c r="J1288"/>
    </row>
    <row r="1289" spans="10:10" x14ac:dyDescent="0.3">
      <c r="J1289"/>
    </row>
    <row r="1290" spans="10:10" x14ac:dyDescent="0.3">
      <c r="J1290"/>
    </row>
    <row r="1291" spans="10:10" x14ac:dyDescent="0.3">
      <c r="J1291"/>
    </row>
    <row r="1292" spans="10:10" x14ac:dyDescent="0.3">
      <c r="J1292"/>
    </row>
    <row r="1293" spans="10:10" x14ac:dyDescent="0.3">
      <c r="J1293"/>
    </row>
    <row r="1294" spans="10:10" x14ac:dyDescent="0.3">
      <c r="J1294"/>
    </row>
    <row r="1295" spans="10:10" x14ac:dyDescent="0.3">
      <c r="J1295"/>
    </row>
    <row r="1296" spans="10:10" x14ac:dyDescent="0.3">
      <c r="J1296"/>
    </row>
    <row r="1297" spans="10:10" x14ac:dyDescent="0.3">
      <c r="J1297"/>
    </row>
    <row r="1298" spans="10:10" x14ac:dyDescent="0.3">
      <c r="J1298"/>
    </row>
    <row r="1299" spans="10:10" x14ac:dyDescent="0.3">
      <c r="J1299"/>
    </row>
    <row r="1300" spans="10:10" x14ac:dyDescent="0.3">
      <c r="J1300"/>
    </row>
    <row r="1301" spans="10:10" x14ac:dyDescent="0.3">
      <c r="J1301"/>
    </row>
    <row r="1302" spans="10:10" x14ac:dyDescent="0.3">
      <c r="J1302"/>
    </row>
    <row r="1303" spans="10:10" x14ac:dyDescent="0.3">
      <c r="J1303"/>
    </row>
    <row r="1304" spans="10:10" x14ac:dyDescent="0.3">
      <c r="J1304"/>
    </row>
    <row r="1305" spans="10:10" x14ac:dyDescent="0.3">
      <c r="J1305"/>
    </row>
    <row r="1306" spans="10:10" x14ac:dyDescent="0.3">
      <c r="J1306"/>
    </row>
    <row r="1307" spans="10:10" x14ac:dyDescent="0.3">
      <c r="J1307"/>
    </row>
    <row r="1308" spans="10:10" x14ac:dyDescent="0.3">
      <c r="J1308"/>
    </row>
    <row r="1309" spans="10:10" x14ac:dyDescent="0.3">
      <c r="J1309"/>
    </row>
    <row r="1310" spans="10:10" x14ac:dyDescent="0.3">
      <c r="J1310"/>
    </row>
    <row r="1311" spans="10:10" x14ac:dyDescent="0.3">
      <c r="J1311"/>
    </row>
    <row r="1312" spans="10:10" x14ac:dyDescent="0.3">
      <c r="J1312"/>
    </row>
    <row r="1313" spans="10:10" x14ac:dyDescent="0.3">
      <c r="J1313"/>
    </row>
    <row r="1314" spans="10:10" x14ac:dyDescent="0.3">
      <c r="J1314"/>
    </row>
    <row r="1315" spans="10:10" x14ac:dyDescent="0.3">
      <c r="J1315"/>
    </row>
    <row r="1316" spans="10:10" x14ac:dyDescent="0.3">
      <c r="J1316"/>
    </row>
    <row r="1317" spans="10:10" x14ac:dyDescent="0.3">
      <c r="J1317"/>
    </row>
    <row r="1318" spans="10:10" x14ac:dyDescent="0.3">
      <c r="J1318"/>
    </row>
    <row r="1319" spans="10:10" x14ac:dyDescent="0.3">
      <c r="J1319"/>
    </row>
    <row r="1320" spans="10:10" x14ac:dyDescent="0.3">
      <c r="J1320"/>
    </row>
    <row r="1321" spans="10:10" x14ac:dyDescent="0.3">
      <c r="J1321"/>
    </row>
    <row r="1322" spans="10:10" x14ac:dyDescent="0.3">
      <c r="J1322"/>
    </row>
    <row r="1323" spans="10:10" x14ac:dyDescent="0.3">
      <c r="J1323"/>
    </row>
    <row r="1324" spans="10:10" x14ac:dyDescent="0.3">
      <c r="J1324"/>
    </row>
    <row r="1325" spans="10:10" x14ac:dyDescent="0.3">
      <c r="J1325"/>
    </row>
    <row r="1326" spans="10:10" x14ac:dyDescent="0.3">
      <c r="J1326"/>
    </row>
    <row r="1327" spans="10:10" x14ac:dyDescent="0.3">
      <c r="J1327"/>
    </row>
    <row r="1328" spans="10:10" x14ac:dyDescent="0.3">
      <c r="J1328"/>
    </row>
    <row r="1329" spans="10:10" x14ac:dyDescent="0.3">
      <c r="J1329"/>
    </row>
    <row r="1330" spans="10:10" x14ac:dyDescent="0.3">
      <c r="J1330"/>
    </row>
    <row r="1331" spans="10:10" x14ac:dyDescent="0.3">
      <c r="J1331"/>
    </row>
    <row r="1332" spans="10:10" x14ac:dyDescent="0.3">
      <c r="J1332"/>
    </row>
    <row r="1333" spans="10:10" x14ac:dyDescent="0.3">
      <c r="J1333"/>
    </row>
    <row r="1334" spans="10:10" x14ac:dyDescent="0.3">
      <c r="J1334"/>
    </row>
    <row r="1335" spans="10:10" x14ac:dyDescent="0.3">
      <c r="J1335"/>
    </row>
    <row r="1336" spans="10:10" x14ac:dyDescent="0.3">
      <c r="J1336"/>
    </row>
    <row r="1337" spans="10:10" x14ac:dyDescent="0.3">
      <c r="J1337"/>
    </row>
    <row r="1338" spans="10:10" x14ac:dyDescent="0.3">
      <c r="J1338"/>
    </row>
    <row r="1339" spans="10:10" x14ac:dyDescent="0.3">
      <c r="J1339"/>
    </row>
    <row r="1340" spans="10:10" x14ac:dyDescent="0.3">
      <c r="J1340"/>
    </row>
    <row r="1341" spans="10:10" x14ac:dyDescent="0.3">
      <c r="J1341"/>
    </row>
    <row r="1342" spans="10:10" x14ac:dyDescent="0.3">
      <c r="J1342"/>
    </row>
    <row r="1343" spans="10:10" x14ac:dyDescent="0.3">
      <c r="J1343"/>
    </row>
    <row r="1344" spans="10:10" x14ac:dyDescent="0.3">
      <c r="J1344"/>
    </row>
    <row r="1345" spans="10:10" x14ac:dyDescent="0.3">
      <c r="J1345"/>
    </row>
    <row r="1346" spans="10:10" x14ac:dyDescent="0.3">
      <c r="J1346"/>
    </row>
    <row r="1347" spans="10:10" x14ac:dyDescent="0.3">
      <c r="J1347"/>
    </row>
    <row r="1348" spans="10:10" x14ac:dyDescent="0.3">
      <c r="J1348"/>
    </row>
    <row r="1349" spans="10:10" x14ac:dyDescent="0.3">
      <c r="J1349"/>
    </row>
    <row r="1350" spans="10:10" x14ac:dyDescent="0.3">
      <c r="J1350"/>
    </row>
    <row r="1351" spans="10:10" x14ac:dyDescent="0.3">
      <c r="J1351"/>
    </row>
    <row r="1352" spans="10:10" x14ac:dyDescent="0.3">
      <c r="J1352"/>
    </row>
    <row r="1353" spans="10:10" x14ac:dyDescent="0.3">
      <c r="J1353"/>
    </row>
    <row r="1354" spans="10:10" x14ac:dyDescent="0.3">
      <c r="J1354"/>
    </row>
    <row r="1355" spans="10:10" x14ac:dyDescent="0.3">
      <c r="J1355"/>
    </row>
    <row r="1356" spans="10:10" x14ac:dyDescent="0.3">
      <c r="J1356"/>
    </row>
    <row r="1357" spans="10:10" x14ac:dyDescent="0.3">
      <c r="J1357"/>
    </row>
    <row r="1358" spans="10:10" x14ac:dyDescent="0.3">
      <c r="J1358"/>
    </row>
    <row r="1359" spans="10:10" x14ac:dyDescent="0.3">
      <c r="J1359"/>
    </row>
    <row r="1360" spans="10:10" x14ac:dyDescent="0.3">
      <c r="J1360"/>
    </row>
    <row r="1361" spans="10:10" x14ac:dyDescent="0.3">
      <c r="J1361"/>
    </row>
    <row r="1362" spans="10:10" x14ac:dyDescent="0.3">
      <c r="J1362"/>
    </row>
    <row r="1363" spans="10:10" x14ac:dyDescent="0.3">
      <c r="J1363"/>
    </row>
    <row r="1364" spans="10:10" x14ac:dyDescent="0.3">
      <c r="J1364"/>
    </row>
    <row r="1365" spans="10:10" x14ac:dyDescent="0.3">
      <c r="J1365"/>
    </row>
    <row r="1366" spans="10:10" x14ac:dyDescent="0.3">
      <c r="J1366"/>
    </row>
    <row r="1367" spans="10:10" x14ac:dyDescent="0.3">
      <c r="J1367"/>
    </row>
    <row r="1368" spans="10:10" x14ac:dyDescent="0.3">
      <c r="J1368"/>
    </row>
    <row r="1369" spans="10:10" x14ac:dyDescent="0.3">
      <c r="J1369"/>
    </row>
    <row r="1370" spans="10:10" x14ac:dyDescent="0.3">
      <c r="J1370"/>
    </row>
    <row r="1371" spans="10:10" x14ac:dyDescent="0.3">
      <c r="J1371"/>
    </row>
    <row r="1372" spans="10:10" x14ac:dyDescent="0.3">
      <c r="J1372"/>
    </row>
    <row r="1373" spans="10:10" x14ac:dyDescent="0.3">
      <c r="J1373"/>
    </row>
    <row r="1374" spans="10:10" x14ac:dyDescent="0.3">
      <c r="J1374"/>
    </row>
    <row r="1375" spans="10:10" x14ac:dyDescent="0.3">
      <c r="J1375"/>
    </row>
    <row r="1376" spans="10:10" x14ac:dyDescent="0.3">
      <c r="J1376"/>
    </row>
    <row r="1377" spans="10:10" x14ac:dyDescent="0.3">
      <c r="J1377"/>
    </row>
    <row r="1378" spans="10:10" x14ac:dyDescent="0.3">
      <c r="J1378"/>
    </row>
    <row r="1379" spans="10:10" x14ac:dyDescent="0.3">
      <c r="J1379"/>
    </row>
    <row r="1380" spans="10:10" x14ac:dyDescent="0.3">
      <c r="J1380"/>
    </row>
    <row r="1381" spans="10:10" x14ac:dyDescent="0.3">
      <c r="J1381"/>
    </row>
    <row r="1382" spans="10:10" x14ac:dyDescent="0.3">
      <c r="J1382"/>
    </row>
    <row r="1383" spans="10:10" x14ac:dyDescent="0.3">
      <c r="J1383"/>
    </row>
    <row r="1384" spans="10:10" x14ac:dyDescent="0.3">
      <c r="J1384"/>
    </row>
    <row r="1385" spans="10:10" x14ac:dyDescent="0.3">
      <c r="J1385"/>
    </row>
    <row r="1386" spans="10:10" x14ac:dyDescent="0.3">
      <c r="J1386"/>
    </row>
    <row r="1387" spans="10:10" x14ac:dyDescent="0.3">
      <c r="J1387"/>
    </row>
    <row r="1388" spans="10:10" x14ac:dyDescent="0.3">
      <c r="J1388"/>
    </row>
    <row r="1389" spans="10:10" x14ac:dyDescent="0.3">
      <c r="J1389"/>
    </row>
    <row r="1390" spans="10:10" x14ac:dyDescent="0.3">
      <c r="J1390"/>
    </row>
    <row r="1391" spans="10:10" x14ac:dyDescent="0.3">
      <c r="J1391"/>
    </row>
    <row r="1392" spans="10:10" x14ac:dyDescent="0.3">
      <c r="J1392"/>
    </row>
    <row r="1393" spans="10:10" x14ac:dyDescent="0.3">
      <c r="J1393"/>
    </row>
    <row r="1394" spans="10:10" x14ac:dyDescent="0.3">
      <c r="J1394"/>
    </row>
    <row r="1395" spans="10:10" x14ac:dyDescent="0.3">
      <c r="J1395"/>
    </row>
    <row r="1396" spans="10:10" x14ac:dyDescent="0.3">
      <c r="J1396"/>
    </row>
    <row r="1397" spans="10:10" x14ac:dyDescent="0.3">
      <c r="J1397"/>
    </row>
    <row r="1398" spans="10:10" x14ac:dyDescent="0.3">
      <c r="J1398"/>
    </row>
    <row r="1399" spans="10:10" x14ac:dyDescent="0.3">
      <c r="J1399"/>
    </row>
    <row r="1400" spans="10:10" x14ac:dyDescent="0.3">
      <c r="J1400"/>
    </row>
    <row r="1401" spans="10:10" x14ac:dyDescent="0.3">
      <c r="J1401"/>
    </row>
    <row r="1402" spans="10:10" x14ac:dyDescent="0.3">
      <c r="J1402"/>
    </row>
    <row r="1403" spans="10:10" x14ac:dyDescent="0.3">
      <c r="J1403"/>
    </row>
    <row r="1404" spans="10:10" x14ac:dyDescent="0.3">
      <c r="J1404"/>
    </row>
    <row r="1405" spans="10:10" x14ac:dyDescent="0.3">
      <c r="J1405"/>
    </row>
    <row r="1406" spans="10:10" x14ac:dyDescent="0.3">
      <c r="J1406"/>
    </row>
    <row r="1407" spans="10:10" x14ac:dyDescent="0.3">
      <c r="J1407"/>
    </row>
    <row r="1408" spans="10:10" x14ac:dyDescent="0.3">
      <c r="J1408"/>
    </row>
    <row r="1409" spans="10:10" x14ac:dyDescent="0.3">
      <c r="J1409"/>
    </row>
    <row r="1410" spans="10:10" x14ac:dyDescent="0.3">
      <c r="J1410"/>
    </row>
    <row r="1411" spans="10:10" x14ac:dyDescent="0.3">
      <c r="J1411"/>
    </row>
    <row r="1412" spans="10:10" x14ac:dyDescent="0.3">
      <c r="J1412"/>
    </row>
    <row r="1413" spans="10:10" x14ac:dyDescent="0.3">
      <c r="J1413"/>
    </row>
    <row r="1414" spans="10:10" x14ac:dyDescent="0.3">
      <c r="J1414"/>
    </row>
    <row r="1415" spans="10:10" x14ac:dyDescent="0.3">
      <c r="J1415"/>
    </row>
    <row r="1416" spans="10:10" x14ac:dyDescent="0.3">
      <c r="J1416"/>
    </row>
    <row r="1417" spans="10:10" x14ac:dyDescent="0.3">
      <c r="J1417"/>
    </row>
    <row r="1418" spans="10:10" x14ac:dyDescent="0.3">
      <c r="J1418"/>
    </row>
    <row r="1419" spans="10:10" x14ac:dyDescent="0.3">
      <c r="J1419"/>
    </row>
    <row r="1420" spans="10:10" x14ac:dyDescent="0.3">
      <c r="J1420"/>
    </row>
    <row r="1421" spans="10:10" x14ac:dyDescent="0.3">
      <c r="J1421"/>
    </row>
    <row r="1422" spans="10:10" x14ac:dyDescent="0.3">
      <c r="J1422"/>
    </row>
    <row r="1423" spans="10:10" x14ac:dyDescent="0.3">
      <c r="J1423"/>
    </row>
    <row r="1424" spans="10:10" x14ac:dyDescent="0.3">
      <c r="J1424"/>
    </row>
    <row r="1425" spans="10:10" x14ac:dyDescent="0.3">
      <c r="J1425"/>
    </row>
    <row r="1426" spans="10:10" x14ac:dyDescent="0.3">
      <c r="J1426"/>
    </row>
    <row r="1427" spans="10:10" x14ac:dyDescent="0.3">
      <c r="J1427"/>
    </row>
    <row r="1428" spans="10:10" x14ac:dyDescent="0.3">
      <c r="J1428"/>
    </row>
    <row r="1429" spans="10:10" x14ac:dyDescent="0.3">
      <c r="J1429"/>
    </row>
    <row r="1430" spans="10:10" x14ac:dyDescent="0.3">
      <c r="J1430"/>
    </row>
    <row r="1431" spans="10:10" x14ac:dyDescent="0.3">
      <c r="J1431"/>
    </row>
    <row r="1432" spans="10:10" x14ac:dyDescent="0.3">
      <c r="J1432"/>
    </row>
    <row r="1433" spans="10:10" x14ac:dyDescent="0.3">
      <c r="J1433"/>
    </row>
    <row r="1434" spans="10:10" x14ac:dyDescent="0.3">
      <c r="J1434"/>
    </row>
    <row r="1435" spans="10:10" x14ac:dyDescent="0.3">
      <c r="J1435"/>
    </row>
    <row r="1436" spans="10:10" x14ac:dyDescent="0.3">
      <c r="J1436"/>
    </row>
    <row r="1437" spans="10:10" x14ac:dyDescent="0.3">
      <c r="J1437"/>
    </row>
    <row r="1438" spans="10:10" x14ac:dyDescent="0.3">
      <c r="J1438"/>
    </row>
    <row r="1439" spans="10:10" x14ac:dyDescent="0.3">
      <c r="J1439"/>
    </row>
    <row r="1440" spans="10:10" x14ac:dyDescent="0.3">
      <c r="J1440"/>
    </row>
    <row r="1441" spans="10:10" x14ac:dyDescent="0.3">
      <c r="J1441"/>
    </row>
    <row r="1442" spans="10:10" x14ac:dyDescent="0.3">
      <c r="J1442"/>
    </row>
    <row r="1443" spans="10:10" x14ac:dyDescent="0.3">
      <c r="J1443"/>
    </row>
    <row r="1444" spans="10:10" x14ac:dyDescent="0.3">
      <c r="J1444"/>
    </row>
    <row r="1445" spans="10:10" x14ac:dyDescent="0.3">
      <c r="J1445"/>
    </row>
    <row r="1446" spans="10:10" x14ac:dyDescent="0.3">
      <c r="J1446"/>
    </row>
    <row r="1447" spans="10:10" x14ac:dyDescent="0.3">
      <c r="J1447"/>
    </row>
    <row r="1448" spans="10:10" x14ac:dyDescent="0.3">
      <c r="J1448"/>
    </row>
    <row r="1449" spans="10:10" x14ac:dyDescent="0.3">
      <c r="J1449"/>
    </row>
    <row r="1450" spans="10:10" x14ac:dyDescent="0.3">
      <c r="J1450"/>
    </row>
    <row r="1451" spans="10:10" x14ac:dyDescent="0.3">
      <c r="J1451"/>
    </row>
    <row r="1452" spans="10:10" x14ac:dyDescent="0.3">
      <c r="J1452"/>
    </row>
    <row r="1453" spans="10:10" x14ac:dyDescent="0.3">
      <c r="J1453"/>
    </row>
    <row r="1454" spans="10:10" x14ac:dyDescent="0.3">
      <c r="J1454"/>
    </row>
    <row r="1455" spans="10:10" x14ac:dyDescent="0.3">
      <c r="J1455"/>
    </row>
    <row r="1456" spans="10:10" x14ac:dyDescent="0.3">
      <c r="J1456"/>
    </row>
    <row r="1457" spans="10:10" x14ac:dyDescent="0.3">
      <c r="J1457"/>
    </row>
    <row r="1458" spans="10:10" x14ac:dyDescent="0.3">
      <c r="J1458"/>
    </row>
    <row r="1459" spans="10:10" x14ac:dyDescent="0.3">
      <c r="J1459"/>
    </row>
    <row r="1460" spans="10:10" x14ac:dyDescent="0.3">
      <c r="J1460"/>
    </row>
    <row r="1461" spans="10:10" x14ac:dyDescent="0.3">
      <c r="J1461"/>
    </row>
    <row r="1462" spans="10:10" x14ac:dyDescent="0.3">
      <c r="J1462"/>
    </row>
    <row r="1463" spans="10:10" x14ac:dyDescent="0.3">
      <c r="J1463"/>
    </row>
    <row r="1464" spans="10:10" x14ac:dyDescent="0.3">
      <c r="J1464"/>
    </row>
    <row r="1465" spans="10:10" x14ac:dyDescent="0.3">
      <c r="J1465"/>
    </row>
    <row r="1466" spans="10:10" x14ac:dyDescent="0.3">
      <c r="J1466"/>
    </row>
    <row r="1467" spans="10:10" x14ac:dyDescent="0.3">
      <c r="J1467"/>
    </row>
    <row r="1468" spans="10:10" x14ac:dyDescent="0.3">
      <c r="J1468"/>
    </row>
    <row r="1469" spans="10:10" x14ac:dyDescent="0.3">
      <c r="J1469"/>
    </row>
    <row r="1470" spans="10:10" x14ac:dyDescent="0.3">
      <c r="J1470"/>
    </row>
    <row r="1471" spans="10:10" x14ac:dyDescent="0.3">
      <c r="J1471"/>
    </row>
    <row r="1472" spans="10:10" x14ac:dyDescent="0.3">
      <c r="J1472"/>
    </row>
    <row r="1473" spans="10:10" x14ac:dyDescent="0.3">
      <c r="J1473"/>
    </row>
    <row r="1474" spans="10:10" x14ac:dyDescent="0.3">
      <c r="J1474"/>
    </row>
    <row r="1475" spans="10:10" x14ac:dyDescent="0.3">
      <c r="J1475"/>
    </row>
    <row r="1476" spans="10:10" x14ac:dyDescent="0.3">
      <c r="J1476"/>
    </row>
    <row r="1477" spans="10:10" x14ac:dyDescent="0.3">
      <c r="J1477"/>
    </row>
    <row r="1478" spans="10:10" x14ac:dyDescent="0.3">
      <c r="J1478"/>
    </row>
    <row r="1479" spans="10:10" x14ac:dyDescent="0.3">
      <c r="J1479"/>
    </row>
    <row r="1480" spans="10:10" x14ac:dyDescent="0.3">
      <c r="J1480"/>
    </row>
    <row r="1481" spans="10:10" x14ac:dyDescent="0.3">
      <c r="J1481"/>
    </row>
    <row r="1482" spans="10:10" x14ac:dyDescent="0.3">
      <c r="J1482"/>
    </row>
    <row r="1483" spans="10:10" x14ac:dyDescent="0.3">
      <c r="J1483"/>
    </row>
    <row r="1484" spans="10:10" x14ac:dyDescent="0.3">
      <c r="J1484"/>
    </row>
    <row r="1485" spans="10:10" x14ac:dyDescent="0.3">
      <c r="J1485"/>
    </row>
    <row r="1486" spans="10:10" x14ac:dyDescent="0.3">
      <c r="J1486"/>
    </row>
    <row r="1487" spans="10:10" x14ac:dyDescent="0.3">
      <c r="J1487"/>
    </row>
    <row r="1488" spans="10:10" x14ac:dyDescent="0.3">
      <c r="J1488"/>
    </row>
    <row r="1489" spans="10:10" x14ac:dyDescent="0.3">
      <c r="J1489"/>
    </row>
    <row r="1490" spans="10:10" x14ac:dyDescent="0.3">
      <c r="J1490"/>
    </row>
    <row r="1491" spans="10:10" x14ac:dyDescent="0.3">
      <c r="J1491"/>
    </row>
    <row r="1492" spans="10:10" x14ac:dyDescent="0.3">
      <c r="J1492"/>
    </row>
    <row r="1493" spans="10:10" x14ac:dyDescent="0.3">
      <c r="J1493"/>
    </row>
    <row r="1494" spans="10:10" x14ac:dyDescent="0.3">
      <c r="J1494"/>
    </row>
    <row r="1495" spans="10:10" x14ac:dyDescent="0.3">
      <c r="J1495"/>
    </row>
    <row r="1496" spans="10:10" x14ac:dyDescent="0.3">
      <c r="J1496"/>
    </row>
    <row r="1497" spans="10:10" x14ac:dyDescent="0.3">
      <c r="J1497"/>
    </row>
    <row r="1498" spans="10:10" x14ac:dyDescent="0.3">
      <c r="J1498"/>
    </row>
    <row r="1499" spans="10:10" x14ac:dyDescent="0.3">
      <c r="J1499"/>
    </row>
    <row r="1500" spans="10:10" x14ac:dyDescent="0.3">
      <c r="J1500"/>
    </row>
    <row r="1501" spans="10:10" x14ac:dyDescent="0.3">
      <c r="J1501"/>
    </row>
    <row r="1502" spans="10:10" x14ac:dyDescent="0.3">
      <c r="J1502"/>
    </row>
    <row r="1503" spans="10:10" x14ac:dyDescent="0.3">
      <c r="J1503"/>
    </row>
    <row r="1504" spans="10:10" x14ac:dyDescent="0.3">
      <c r="J1504"/>
    </row>
    <row r="1505" spans="10:10" x14ac:dyDescent="0.3">
      <c r="J1505"/>
    </row>
    <row r="1506" spans="10:10" x14ac:dyDescent="0.3">
      <c r="J1506"/>
    </row>
    <row r="1507" spans="10:10" x14ac:dyDescent="0.3">
      <c r="J1507"/>
    </row>
    <row r="1508" spans="10:10" x14ac:dyDescent="0.3">
      <c r="J1508"/>
    </row>
    <row r="1509" spans="10:10" x14ac:dyDescent="0.3">
      <c r="J1509"/>
    </row>
    <row r="1510" spans="10:10" x14ac:dyDescent="0.3">
      <c r="J1510"/>
    </row>
    <row r="1511" spans="10:10" x14ac:dyDescent="0.3">
      <c r="J1511"/>
    </row>
    <row r="1512" spans="10:10" x14ac:dyDescent="0.3">
      <c r="J1512"/>
    </row>
    <row r="1513" spans="10:10" x14ac:dyDescent="0.3">
      <c r="J1513"/>
    </row>
    <row r="1514" spans="10:10" x14ac:dyDescent="0.3">
      <c r="J1514"/>
    </row>
    <row r="1515" spans="10:10" x14ac:dyDescent="0.3">
      <c r="J1515"/>
    </row>
    <row r="1516" spans="10:10" x14ac:dyDescent="0.3">
      <c r="J1516"/>
    </row>
    <row r="1517" spans="10:10" x14ac:dyDescent="0.3">
      <c r="J1517"/>
    </row>
    <row r="1518" spans="10:10" x14ac:dyDescent="0.3">
      <c r="J1518"/>
    </row>
    <row r="1519" spans="10:10" x14ac:dyDescent="0.3">
      <c r="J1519"/>
    </row>
    <row r="1520" spans="10:10" x14ac:dyDescent="0.3">
      <c r="J1520"/>
    </row>
    <row r="1521" spans="10:10" x14ac:dyDescent="0.3">
      <c r="J1521"/>
    </row>
    <row r="1522" spans="10:10" x14ac:dyDescent="0.3">
      <c r="J1522"/>
    </row>
    <row r="1523" spans="10:10" x14ac:dyDescent="0.3">
      <c r="J1523"/>
    </row>
    <row r="1524" spans="10:10" x14ac:dyDescent="0.3">
      <c r="J1524"/>
    </row>
    <row r="1525" spans="10:10" x14ac:dyDescent="0.3">
      <c r="J1525"/>
    </row>
    <row r="1526" spans="10:10" x14ac:dyDescent="0.3">
      <c r="J1526"/>
    </row>
    <row r="1527" spans="10:10" x14ac:dyDescent="0.3">
      <c r="J1527"/>
    </row>
    <row r="1528" spans="10:10" x14ac:dyDescent="0.3">
      <c r="J1528"/>
    </row>
    <row r="1529" spans="10:10" x14ac:dyDescent="0.3">
      <c r="J1529"/>
    </row>
    <row r="1530" spans="10:10" x14ac:dyDescent="0.3">
      <c r="J1530"/>
    </row>
    <row r="1531" spans="10:10" x14ac:dyDescent="0.3">
      <c r="J1531"/>
    </row>
    <row r="1532" spans="10:10" x14ac:dyDescent="0.3">
      <c r="J1532"/>
    </row>
    <row r="1533" spans="10:10" x14ac:dyDescent="0.3">
      <c r="J1533"/>
    </row>
    <row r="1534" spans="10:10" x14ac:dyDescent="0.3">
      <c r="J1534"/>
    </row>
    <row r="1535" spans="10:10" x14ac:dyDescent="0.3">
      <c r="J1535"/>
    </row>
    <row r="1536" spans="10:10" x14ac:dyDescent="0.3">
      <c r="J1536"/>
    </row>
    <row r="1537" spans="10:10" x14ac:dyDescent="0.3">
      <c r="J1537"/>
    </row>
    <row r="1538" spans="10:10" x14ac:dyDescent="0.3">
      <c r="J1538"/>
    </row>
    <row r="1539" spans="10:10" x14ac:dyDescent="0.3">
      <c r="J1539"/>
    </row>
    <row r="1540" spans="10:10" x14ac:dyDescent="0.3">
      <c r="J1540"/>
    </row>
    <row r="1541" spans="10:10" x14ac:dyDescent="0.3">
      <c r="J1541"/>
    </row>
    <row r="1542" spans="10:10" x14ac:dyDescent="0.3">
      <c r="J1542"/>
    </row>
    <row r="1543" spans="10:10" x14ac:dyDescent="0.3">
      <c r="J1543"/>
    </row>
    <row r="1544" spans="10:10" x14ac:dyDescent="0.3">
      <c r="J1544"/>
    </row>
    <row r="1545" spans="10:10" x14ac:dyDescent="0.3">
      <c r="J1545"/>
    </row>
    <row r="1546" spans="10:10" x14ac:dyDescent="0.3">
      <c r="J1546"/>
    </row>
    <row r="1547" spans="10:10" x14ac:dyDescent="0.3">
      <c r="J1547"/>
    </row>
    <row r="1548" spans="10:10" x14ac:dyDescent="0.3">
      <c r="J1548"/>
    </row>
    <row r="1549" spans="10:10" x14ac:dyDescent="0.3">
      <c r="J1549"/>
    </row>
    <row r="1550" spans="10:10" x14ac:dyDescent="0.3">
      <c r="J1550"/>
    </row>
    <row r="1551" spans="10:10" x14ac:dyDescent="0.3">
      <c r="J1551"/>
    </row>
    <row r="1552" spans="10:10" x14ac:dyDescent="0.3">
      <c r="J1552"/>
    </row>
    <row r="1553" spans="10:10" x14ac:dyDescent="0.3">
      <c r="J1553"/>
    </row>
    <row r="1554" spans="10:10" x14ac:dyDescent="0.3">
      <c r="J1554"/>
    </row>
    <row r="1555" spans="10:10" x14ac:dyDescent="0.3">
      <c r="J1555"/>
    </row>
    <row r="1556" spans="10:10" x14ac:dyDescent="0.3">
      <c r="J1556"/>
    </row>
    <row r="1557" spans="10:10" x14ac:dyDescent="0.3">
      <c r="J1557"/>
    </row>
    <row r="1558" spans="10:10" x14ac:dyDescent="0.3">
      <c r="J1558"/>
    </row>
    <row r="1559" spans="10:10" x14ac:dyDescent="0.3">
      <c r="J1559"/>
    </row>
    <row r="1560" spans="10:10" x14ac:dyDescent="0.3">
      <c r="J1560"/>
    </row>
    <row r="1561" spans="10:10" x14ac:dyDescent="0.3">
      <c r="J1561"/>
    </row>
    <row r="1562" spans="10:10" x14ac:dyDescent="0.3">
      <c r="J1562"/>
    </row>
    <row r="1563" spans="10:10" x14ac:dyDescent="0.3">
      <c r="J1563"/>
    </row>
    <row r="1564" spans="10:10" x14ac:dyDescent="0.3">
      <c r="J1564"/>
    </row>
    <row r="1565" spans="10:10" x14ac:dyDescent="0.3">
      <c r="J1565"/>
    </row>
    <row r="1566" spans="10:10" x14ac:dyDescent="0.3">
      <c r="J1566"/>
    </row>
    <row r="1567" spans="10:10" x14ac:dyDescent="0.3">
      <c r="J1567"/>
    </row>
    <row r="1568" spans="10:10" x14ac:dyDescent="0.3">
      <c r="J1568"/>
    </row>
    <row r="1569" spans="10:10" x14ac:dyDescent="0.3">
      <c r="J1569"/>
    </row>
    <row r="1570" spans="10:10" x14ac:dyDescent="0.3">
      <c r="J1570"/>
    </row>
    <row r="1571" spans="10:10" x14ac:dyDescent="0.3">
      <c r="J1571"/>
    </row>
    <row r="1572" spans="10:10" x14ac:dyDescent="0.3">
      <c r="J1572"/>
    </row>
    <row r="1573" spans="10:10" x14ac:dyDescent="0.3">
      <c r="J1573"/>
    </row>
    <row r="1574" spans="10:10" x14ac:dyDescent="0.3">
      <c r="J1574"/>
    </row>
    <row r="1575" spans="10:10" x14ac:dyDescent="0.3">
      <c r="J1575"/>
    </row>
    <row r="1576" spans="10:10" x14ac:dyDescent="0.3">
      <c r="J1576"/>
    </row>
    <row r="1577" spans="10:10" x14ac:dyDescent="0.3">
      <c r="J1577"/>
    </row>
    <row r="1578" spans="10:10" x14ac:dyDescent="0.3">
      <c r="J1578"/>
    </row>
    <row r="1579" spans="10:10" x14ac:dyDescent="0.3">
      <c r="J1579"/>
    </row>
    <row r="1580" spans="10:10" x14ac:dyDescent="0.3">
      <c r="J1580"/>
    </row>
    <row r="1581" spans="10:10" x14ac:dyDescent="0.3">
      <c r="J1581"/>
    </row>
    <row r="1582" spans="10:10" x14ac:dyDescent="0.3">
      <c r="J1582"/>
    </row>
    <row r="1583" spans="10:10" x14ac:dyDescent="0.3">
      <c r="J1583"/>
    </row>
    <row r="1584" spans="10:10" x14ac:dyDescent="0.3">
      <c r="J1584"/>
    </row>
    <row r="1585" spans="10:10" x14ac:dyDescent="0.3">
      <c r="J1585"/>
    </row>
    <row r="1586" spans="10:10" x14ac:dyDescent="0.3">
      <c r="J1586"/>
    </row>
    <row r="1587" spans="10:10" x14ac:dyDescent="0.3">
      <c r="J1587"/>
    </row>
    <row r="1588" spans="10:10" x14ac:dyDescent="0.3">
      <c r="J1588"/>
    </row>
    <row r="1589" spans="10:10" x14ac:dyDescent="0.3">
      <c r="J1589"/>
    </row>
    <row r="1590" spans="10:10" x14ac:dyDescent="0.3">
      <c r="J1590"/>
    </row>
    <row r="1591" spans="10:10" x14ac:dyDescent="0.3">
      <c r="J1591"/>
    </row>
    <row r="1592" spans="10:10" x14ac:dyDescent="0.3">
      <c r="J1592"/>
    </row>
    <row r="1593" spans="10:10" x14ac:dyDescent="0.3">
      <c r="J1593"/>
    </row>
    <row r="1594" spans="10:10" x14ac:dyDescent="0.3">
      <c r="J1594"/>
    </row>
    <row r="1595" spans="10:10" x14ac:dyDescent="0.3">
      <c r="J1595"/>
    </row>
    <row r="1596" spans="10:10" x14ac:dyDescent="0.3">
      <c r="J1596"/>
    </row>
    <row r="1597" spans="10:10" x14ac:dyDescent="0.3">
      <c r="J1597"/>
    </row>
    <row r="1598" spans="10:10" x14ac:dyDescent="0.3">
      <c r="J1598"/>
    </row>
    <row r="1599" spans="10:10" x14ac:dyDescent="0.3">
      <c r="J1599"/>
    </row>
    <row r="1600" spans="10:10" x14ac:dyDescent="0.3">
      <c r="J1600"/>
    </row>
    <row r="1601" spans="10:10" x14ac:dyDescent="0.3">
      <c r="J1601"/>
    </row>
    <row r="1602" spans="10:10" x14ac:dyDescent="0.3">
      <c r="J1602"/>
    </row>
    <row r="1603" spans="10:10" x14ac:dyDescent="0.3">
      <c r="J1603"/>
    </row>
    <row r="1604" spans="10:10" x14ac:dyDescent="0.3">
      <c r="J1604"/>
    </row>
    <row r="1605" spans="10:10" x14ac:dyDescent="0.3">
      <c r="J1605"/>
    </row>
    <row r="1606" spans="10:10" x14ac:dyDescent="0.3">
      <c r="J1606"/>
    </row>
    <row r="1607" spans="10:10" x14ac:dyDescent="0.3">
      <c r="J1607"/>
    </row>
    <row r="1608" spans="10:10" x14ac:dyDescent="0.3">
      <c r="J1608"/>
    </row>
    <row r="1609" spans="10:10" x14ac:dyDescent="0.3">
      <c r="J1609"/>
    </row>
    <row r="1610" spans="10:10" x14ac:dyDescent="0.3">
      <c r="J1610"/>
    </row>
    <row r="1611" spans="10:10" x14ac:dyDescent="0.3">
      <c r="J1611"/>
    </row>
    <row r="1612" spans="10:10" x14ac:dyDescent="0.3">
      <c r="J1612"/>
    </row>
    <row r="1613" spans="10:10" x14ac:dyDescent="0.3">
      <c r="J1613"/>
    </row>
    <row r="1614" spans="10:10" x14ac:dyDescent="0.3">
      <c r="J1614"/>
    </row>
    <row r="1615" spans="10:10" x14ac:dyDescent="0.3">
      <c r="J1615"/>
    </row>
    <row r="1616" spans="10:10" x14ac:dyDescent="0.3">
      <c r="J1616"/>
    </row>
    <row r="1617" spans="10:10" x14ac:dyDescent="0.3">
      <c r="J1617"/>
    </row>
    <row r="1618" spans="10:10" x14ac:dyDescent="0.3">
      <c r="J1618"/>
    </row>
    <row r="1619" spans="10:10" x14ac:dyDescent="0.3">
      <c r="J1619"/>
    </row>
    <row r="1620" spans="10:10" x14ac:dyDescent="0.3">
      <c r="J1620"/>
    </row>
    <row r="1621" spans="10:10" x14ac:dyDescent="0.3">
      <c r="J1621"/>
    </row>
    <row r="1622" spans="10:10" x14ac:dyDescent="0.3">
      <c r="J1622"/>
    </row>
    <row r="1623" spans="10:10" x14ac:dyDescent="0.3">
      <c r="J1623"/>
    </row>
    <row r="1624" spans="10:10" x14ac:dyDescent="0.3">
      <c r="J1624"/>
    </row>
    <row r="1625" spans="10:10" x14ac:dyDescent="0.3">
      <c r="J1625"/>
    </row>
    <row r="1626" spans="10:10" x14ac:dyDescent="0.3">
      <c r="J1626"/>
    </row>
    <row r="1627" spans="10:10" x14ac:dyDescent="0.3">
      <c r="J1627"/>
    </row>
    <row r="1628" spans="10:10" x14ac:dyDescent="0.3">
      <c r="J1628"/>
    </row>
    <row r="1629" spans="10:10" x14ac:dyDescent="0.3">
      <c r="J1629"/>
    </row>
    <row r="1630" spans="10:10" x14ac:dyDescent="0.3">
      <c r="J1630"/>
    </row>
    <row r="1631" spans="10:10" x14ac:dyDescent="0.3">
      <c r="J1631"/>
    </row>
    <row r="1632" spans="10:10" x14ac:dyDescent="0.3">
      <c r="J1632"/>
    </row>
    <row r="1633" spans="10:10" x14ac:dyDescent="0.3">
      <c r="J1633"/>
    </row>
    <row r="1634" spans="10:10" x14ac:dyDescent="0.3">
      <c r="J1634"/>
    </row>
    <row r="1635" spans="10:10" x14ac:dyDescent="0.3">
      <c r="J1635"/>
    </row>
    <row r="1636" spans="10:10" x14ac:dyDescent="0.3">
      <c r="J1636"/>
    </row>
    <row r="1637" spans="10:10" x14ac:dyDescent="0.3">
      <c r="J1637"/>
    </row>
    <row r="1638" spans="10:10" x14ac:dyDescent="0.3">
      <c r="J1638"/>
    </row>
    <row r="1639" spans="10:10" x14ac:dyDescent="0.3">
      <c r="J1639"/>
    </row>
    <row r="1640" spans="10:10" x14ac:dyDescent="0.3">
      <c r="J1640"/>
    </row>
    <row r="1641" spans="10:10" x14ac:dyDescent="0.3">
      <c r="J1641"/>
    </row>
    <row r="1642" spans="10:10" x14ac:dyDescent="0.3">
      <c r="J1642"/>
    </row>
    <row r="1643" spans="10:10" x14ac:dyDescent="0.3">
      <c r="J1643"/>
    </row>
    <row r="1644" spans="10:10" x14ac:dyDescent="0.3">
      <c r="J1644"/>
    </row>
    <row r="1645" spans="10:10" x14ac:dyDescent="0.3">
      <c r="J1645"/>
    </row>
    <row r="1646" spans="10:10" x14ac:dyDescent="0.3">
      <c r="J1646"/>
    </row>
    <row r="1647" spans="10:10" x14ac:dyDescent="0.3">
      <c r="J1647"/>
    </row>
    <row r="1648" spans="10:10" x14ac:dyDescent="0.3">
      <c r="J1648"/>
    </row>
    <row r="1649" spans="10:10" x14ac:dyDescent="0.3">
      <c r="J1649"/>
    </row>
    <row r="1650" spans="10:10" x14ac:dyDescent="0.3">
      <c r="J1650"/>
    </row>
    <row r="1651" spans="10:10" x14ac:dyDescent="0.3">
      <c r="J1651"/>
    </row>
    <row r="1652" spans="10:10" x14ac:dyDescent="0.3">
      <c r="J1652"/>
    </row>
    <row r="1653" spans="10:10" x14ac:dyDescent="0.3">
      <c r="J1653"/>
    </row>
    <row r="1654" spans="10:10" x14ac:dyDescent="0.3">
      <c r="J1654"/>
    </row>
    <row r="1655" spans="10:10" x14ac:dyDescent="0.3">
      <c r="J1655"/>
    </row>
    <row r="1656" spans="10:10" x14ac:dyDescent="0.3">
      <c r="J1656"/>
    </row>
    <row r="1657" spans="10:10" x14ac:dyDescent="0.3">
      <c r="J1657"/>
    </row>
    <row r="1658" spans="10:10" x14ac:dyDescent="0.3">
      <c r="J1658"/>
    </row>
    <row r="1659" spans="10:10" x14ac:dyDescent="0.3">
      <c r="J1659"/>
    </row>
    <row r="1660" spans="10:10" x14ac:dyDescent="0.3">
      <c r="J1660"/>
    </row>
    <row r="1661" spans="10:10" x14ac:dyDescent="0.3">
      <c r="J1661"/>
    </row>
    <row r="1662" spans="10:10" x14ac:dyDescent="0.3">
      <c r="J1662"/>
    </row>
    <row r="1663" spans="10:10" x14ac:dyDescent="0.3">
      <c r="J1663"/>
    </row>
    <row r="1664" spans="10:10" x14ac:dyDescent="0.3">
      <c r="J1664"/>
    </row>
    <row r="1665" spans="10:10" x14ac:dyDescent="0.3">
      <c r="J1665"/>
    </row>
    <row r="1666" spans="10:10" x14ac:dyDescent="0.3">
      <c r="J1666"/>
    </row>
    <row r="1667" spans="10:10" x14ac:dyDescent="0.3">
      <c r="J1667"/>
    </row>
    <row r="1668" spans="10:10" x14ac:dyDescent="0.3">
      <c r="J1668"/>
    </row>
    <row r="1669" spans="10:10" x14ac:dyDescent="0.3">
      <c r="J1669"/>
    </row>
    <row r="1670" spans="10:10" x14ac:dyDescent="0.3">
      <c r="J1670"/>
    </row>
    <row r="1671" spans="10:10" x14ac:dyDescent="0.3">
      <c r="J1671"/>
    </row>
    <row r="1672" spans="10:10" x14ac:dyDescent="0.3">
      <c r="J1672"/>
    </row>
    <row r="1673" spans="10:10" x14ac:dyDescent="0.3">
      <c r="J1673"/>
    </row>
    <row r="1674" spans="10:10" x14ac:dyDescent="0.3">
      <c r="J1674"/>
    </row>
    <row r="1675" spans="10:10" x14ac:dyDescent="0.3">
      <c r="J1675"/>
    </row>
    <row r="1676" spans="10:10" x14ac:dyDescent="0.3">
      <c r="J1676"/>
    </row>
    <row r="1677" spans="10:10" x14ac:dyDescent="0.3">
      <c r="J1677"/>
    </row>
    <row r="1678" spans="10:10" x14ac:dyDescent="0.3">
      <c r="J1678"/>
    </row>
    <row r="1679" spans="10:10" x14ac:dyDescent="0.3">
      <c r="J1679"/>
    </row>
    <row r="1680" spans="10:10" x14ac:dyDescent="0.3">
      <c r="J1680"/>
    </row>
    <row r="1681" spans="10:10" x14ac:dyDescent="0.3">
      <c r="J1681"/>
    </row>
    <row r="1682" spans="10:10" x14ac:dyDescent="0.3">
      <c r="J1682"/>
    </row>
    <row r="1683" spans="10:10" x14ac:dyDescent="0.3">
      <c r="J1683"/>
    </row>
    <row r="1684" spans="10:10" x14ac:dyDescent="0.3">
      <c r="J1684"/>
    </row>
    <row r="1685" spans="10:10" x14ac:dyDescent="0.3">
      <c r="J1685"/>
    </row>
    <row r="1686" spans="10:10" x14ac:dyDescent="0.3">
      <c r="J1686"/>
    </row>
    <row r="1687" spans="10:10" x14ac:dyDescent="0.3">
      <c r="J1687"/>
    </row>
    <row r="1688" spans="10:10" x14ac:dyDescent="0.3">
      <c r="J1688"/>
    </row>
    <row r="1689" spans="10:10" x14ac:dyDescent="0.3">
      <c r="J1689"/>
    </row>
    <row r="1690" spans="10:10" x14ac:dyDescent="0.3">
      <c r="J1690"/>
    </row>
    <row r="1691" spans="10:10" x14ac:dyDescent="0.3">
      <c r="J1691"/>
    </row>
    <row r="1692" spans="10:10" x14ac:dyDescent="0.3">
      <c r="J1692"/>
    </row>
    <row r="1693" spans="10:10" x14ac:dyDescent="0.3">
      <c r="J1693"/>
    </row>
    <row r="1694" spans="10:10" x14ac:dyDescent="0.3">
      <c r="J1694"/>
    </row>
    <row r="1695" spans="10:10" x14ac:dyDescent="0.3">
      <c r="J1695"/>
    </row>
    <row r="1696" spans="10:10" x14ac:dyDescent="0.3">
      <c r="J1696"/>
    </row>
    <row r="1697" spans="10:10" x14ac:dyDescent="0.3">
      <c r="J1697"/>
    </row>
    <row r="1698" spans="10:10" x14ac:dyDescent="0.3">
      <c r="J1698"/>
    </row>
    <row r="1699" spans="10:10" x14ac:dyDescent="0.3">
      <c r="J1699"/>
    </row>
    <row r="1700" spans="10:10" x14ac:dyDescent="0.3">
      <c r="J1700"/>
    </row>
    <row r="1701" spans="10:10" x14ac:dyDescent="0.3">
      <c r="J1701"/>
    </row>
    <row r="1702" spans="10:10" x14ac:dyDescent="0.3">
      <c r="J1702"/>
    </row>
    <row r="1703" spans="10:10" x14ac:dyDescent="0.3">
      <c r="J1703"/>
    </row>
    <row r="1704" spans="10:10" x14ac:dyDescent="0.3">
      <c r="J1704"/>
    </row>
    <row r="1705" spans="10:10" x14ac:dyDescent="0.3">
      <c r="J1705"/>
    </row>
    <row r="1706" spans="10:10" x14ac:dyDescent="0.3">
      <c r="J1706"/>
    </row>
    <row r="1707" spans="10:10" x14ac:dyDescent="0.3">
      <c r="J1707"/>
    </row>
    <row r="1708" spans="10:10" x14ac:dyDescent="0.3">
      <c r="J1708"/>
    </row>
    <row r="1709" spans="10:10" x14ac:dyDescent="0.3">
      <c r="J1709"/>
    </row>
    <row r="1710" spans="10:10" x14ac:dyDescent="0.3">
      <c r="J1710"/>
    </row>
    <row r="1711" spans="10:10" x14ac:dyDescent="0.3">
      <c r="J1711"/>
    </row>
    <row r="1712" spans="10:10" x14ac:dyDescent="0.3">
      <c r="J1712"/>
    </row>
    <row r="1713" spans="10:10" x14ac:dyDescent="0.3">
      <c r="J1713"/>
    </row>
    <row r="1714" spans="10:10" x14ac:dyDescent="0.3">
      <c r="J1714"/>
    </row>
    <row r="1715" spans="10:10" x14ac:dyDescent="0.3">
      <c r="J1715"/>
    </row>
    <row r="1716" spans="10:10" x14ac:dyDescent="0.3">
      <c r="J1716"/>
    </row>
    <row r="1717" spans="10:10" x14ac:dyDescent="0.3">
      <c r="J1717"/>
    </row>
    <row r="1718" spans="10:10" x14ac:dyDescent="0.3">
      <c r="J1718"/>
    </row>
    <row r="1719" spans="10:10" x14ac:dyDescent="0.3">
      <c r="J1719"/>
    </row>
    <row r="1720" spans="10:10" x14ac:dyDescent="0.3">
      <c r="J1720"/>
    </row>
    <row r="1721" spans="10:10" x14ac:dyDescent="0.3">
      <c r="J1721"/>
    </row>
    <row r="1722" spans="10:10" x14ac:dyDescent="0.3">
      <c r="J1722"/>
    </row>
    <row r="1723" spans="10:10" x14ac:dyDescent="0.3">
      <c r="J1723"/>
    </row>
    <row r="1724" spans="10:10" x14ac:dyDescent="0.3">
      <c r="J1724"/>
    </row>
    <row r="1725" spans="10:10" x14ac:dyDescent="0.3">
      <c r="J1725"/>
    </row>
    <row r="1726" spans="10:10" x14ac:dyDescent="0.3">
      <c r="J1726"/>
    </row>
    <row r="1727" spans="10:10" x14ac:dyDescent="0.3">
      <c r="J1727"/>
    </row>
    <row r="1728" spans="10:10" x14ac:dyDescent="0.3">
      <c r="J1728"/>
    </row>
    <row r="1729" spans="10:10" x14ac:dyDescent="0.3">
      <c r="J1729"/>
    </row>
    <row r="1730" spans="10:10" x14ac:dyDescent="0.3">
      <c r="J1730"/>
    </row>
    <row r="1731" spans="10:10" x14ac:dyDescent="0.3">
      <c r="J1731"/>
    </row>
    <row r="1732" spans="10:10" x14ac:dyDescent="0.3">
      <c r="J1732"/>
    </row>
    <row r="1733" spans="10:10" x14ac:dyDescent="0.3">
      <c r="J1733"/>
    </row>
    <row r="1734" spans="10:10" x14ac:dyDescent="0.3">
      <c r="J1734"/>
    </row>
    <row r="1735" spans="10:10" x14ac:dyDescent="0.3">
      <c r="J1735"/>
    </row>
    <row r="1736" spans="10:10" x14ac:dyDescent="0.3">
      <c r="J1736"/>
    </row>
    <row r="1737" spans="10:10" x14ac:dyDescent="0.3">
      <c r="J1737"/>
    </row>
    <row r="1738" spans="10:10" x14ac:dyDescent="0.3">
      <c r="J1738"/>
    </row>
    <row r="1739" spans="10:10" x14ac:dyDescent="0.3">
      <c r="J1739"/>
    </row>
    <row r="1740" spans="10:10" x14ac:dyDescent="0.3">
      <c r="J1740"/>
    </row>
    <row r="1741" spans="10:10" x14ac:dyDescent="0.3">
      <c r="J1741"/>
    </row>
    <row r="1742" spans="10:10" x14ac:dyDescent="0.3">
      <c r="J1742"/>
    </row>
    <row r="1743" spans="10:10" x14ac:dyDescent="0.3">
      <c r="J1743"/>
    </row>
    <row r="1744" spans="10:10" x14ac:dyDescent="0.3">
      <c r="J1744"/>
    </row>
    <row r="1745" spans="10:10" x14ac:dyDescent="0.3">
      <c r="J1745"/>
    </row>
    <row r="1746" spans="10:10" x14ac:dyDescent="0.3">
      <c r="J1746"/>
    </row>
    <row r="1747" spans="10:10" x14ac:dyDescent="0.3">
      <c r="J1747"/>
    </row>
    <row r="1748" spans="10:10" x14ac:dyDescent="0.3">
      <c r="J1748"/>
    </row>
    <row r="1749" spans="10:10" x14ac:dyDescent="0.3">
      <c r="J1749"/>
    </row>
    <row r="1750" spans="10:10" x14ac:dyDescent="0.3">
      <c r="J1750"/>
    </row>
    <row r="1751" spans="10:10" x14ac:dyDescent="0.3">
      <c r="J1751"/>
    </row>
    <row r="1752" spans="10:10" x14ac:dyDescent="0.3">
      <c r="J1752"/>
    </row>
    <row r="1753" spans="10:10" x14ac:dyDescent="0.3">
      <c r="J1753"/>
    </row>
    <row r="1754" spans="10:10" x14ac:dyDescent="0.3">
      <c r="J1754"/>
    </row>
    <row r="1755" spans="10:10" x14ac:dyDescent="0.3">
      <c r="J1755"/>
    </row>
    <row r="1756" spans="10:10" x14ac:dyDescent="0.3">
      <c r="J1756"/>
    </row>
    <row r="1757" spans="10:10" x14ac:dyDescent="0.3">
      <c r="J1757"/>
    </row>
    <row r="1758" spans="10:10" x14ac:dyDescent="0.3">
      <c r="J1758"/>
    </row>
    <row r="1759" spans="10:10" x14ac:dyDescent="0.3">
      <c r="J1759"/>
    </row>
    <row r="1760" spans="10:10" x14ac:dyDescent="0.3">
      <c r="J1760"/>
    </row>
    <row r="1761" spans="10:10" x14ac:dyDescent="0.3">
      <c r="J1761"/>
    </row>
    <row r="1762" spans="10:10" x14ac:dyDescent="0.3">
      <c r="J1762"/>
    </row>
    <row r="1763" spans="10:10" x14ac:dyDescent="0.3">
      <c r="J1763"/>
    </row>
    <row r="1764" spans="10:10" x14ac:dyDescent="0.3">
      <c r="J1764"/>
    </row>
    <row r="1765" spans="10:10" x14ac:dyDescent="0.3">
      <c r="J1765"/>
    </row>
    <row r="1766" spans="10:10" x14ac:dyDescent="0.3">
      <c r="J1766"/>
    </row>
    <row r="1767" spans="10:10" x14ac:dyDescent="0.3">
      <c r="J1767"/>
    </row>
    <row r="1768" spans="10:10" x14ac:dyDescent="0.3">
      <c r="J1768"/>
    </row>
    <row r="1769" spans="10:10" x14ac:dyDescent="0.3">
      <c r="J1769"/>
    </row>
    <row r="1770" spans="10:10" x14ac:dyDescent="0.3">
      <c r="J1770"/>
    </row>
    <row r="1771" spans="10:10" x14ac:dyDescent="0.3">
      <c r="J1771"/>
    </row>
    <row r="1772" spans="10:10" x14ac:dyDescent="0.3">
      <c r="J1772"/>
    </row>
    <row r="1773" spans="10:10" x14ac:dyDescent="0.3">
      <c r="J1773"/>
    </row>
    <row r="1774" spans="10:10" x14ac:dyDescent="0.3">
      <c r="J1774"/>
    </row>
    <row r="1775" spans="10:10" x14ac:dyDescent="0.3">
      <c r="J1775"/>
    </row>
    <row r="1776" spans="10:10" x14ac:dyDescent="0.3">
      <c r="J1776"/>
    </row>
    <row r="1777" spans="10:10" x14ac:dyDescent="0.3">
      <c r="J1777"/>
    </row>
    <row r="1778" spans="10:10" x14ac:dyDescent="0.3">
      <c r="J1778"/>
    </row>
    <row r="1779" spans="10:10" x14ac:dyDescent="0.3">
      <c r="J1779"/>
    </row>
    <row r="1780" spans="10:10" x14ac:dyDescent="0.3">
      <c r="J1780"/>
    </row>
    <row r="1781" spans="10:10" x14ac:dyDescent="0.3">
      <c r="J1781"/>
    </row>
    <row r="1782" spans="10:10" x14ac:dyDescent="0.3">
      <c r="J1782"/>
    </row>
    <row r="1783" spans="10:10" x14ac:dyDescent="0.3">
      <c r="J1783"/>
    </row>
    <row r="1784" spans="10:10" x14ac:dyDescent="0.3">
      <c r="J1784"/>
    </row>
    <row r="1785" spans="10:10" x14ac:dyDescent="0.3">
      <c r="J1785"/>
    </row>
    <row r="1786" spans="10:10" x14ac:dyDescent="0.3">
      <c r="J1786"/>
    </row>
    <row r="1787" spans="10:10" x14ac:dyDescent="0.3">
      <c r="J1787"/>
    </row>
    <row r="1788" spans="10:10" x14ac:dyDescent="0.3">
      <c r="J1788"/>
    </row>
    <row r="1789" spans="10:10" x14ac:dyDescent="0.3">
      <c r="J1789"/>
    </row>
    <row r="1790" spans="10:10" x14ac:dyDescent="0.3">
      <c r="J1790"/>
    </row>
    <row r="1791" spans="10:10" x14ac:dyDescent="0.3">
      <c r="J1791"/>
    </row>
    <row r="1792" spans="10:10" x14ac:dyDescent="0.3">
      <c r="J1792"/>
    </row>
    <row r="1793" spans="10:10" x14ac:dyDescent="0.3">
      <c r="J1793"/>
    </row>
    <row r="1794" spans="10:10" x14ac:dyDescent="0.3">
      <c r="J1794"/>
    </row>
    <row r="1795" spans="10:10" x14ac:dyDescent="0.3">
      <c r="J1795"/>
    </row>
    <row r="1796" spans="10:10" x14ac:dyDescent="0.3">
      <c r="J1796"/>
    </row>
    <row r="1797" spans="10:10" x14ac:dyDescent="0.3">
      <c r="J1797"/>
    </row>
    <row r="1798" spans="10:10" x14ac:dyDescent="0.3">
      <c r="J1798"/>
    </row>
    <row r="1799" spans="10:10" x14ac:dyDescent="0.3">
      <c r="J1799"/>
    </row>
    <row r="1800" spans="10:10" x14ac:dyDescent="0.3">
      <c r="J1800"/>
    </row>
    <row r="1801" spans="10:10" x14ac:dyDescent="0.3">
      <c r="J1801"/>
    </row>
    <row r="1802" spans="10:10" x14ac:dyDescent="0.3">
      <c r="J1802"/>
    </row>
    <row r="1803" spans="10:10" x14ac:dyDescent="0.3">
      <c r="J1803"/>
    </row>
    <row r="1804" spans="10:10" x14ac:dyDescent="0.3">
      <c r="J1804"/>
    </row>
    <row r="1805" spans="10:10" x14ac:dyDescent="0.3">
      <c r="J1805"/>
    </row>
    <row r="1806" spans="10:10" x14ac:dyDescent="0.3">
      <c r="J1806"/>
    </row>
    <row r="1807" spans="10:10" x14ac:dyDescent="0.3">
      <c r="J1807"/>
    </row>
    <row r="1808" spans="10:10" x14ac:dyDescent="0.3">
      <c r="J1808"/>
    </row>
    <row r="1809" spans="10:10" x14ac:dyDescent="0.3">
      <c r="J1809"/>
    </row>
    <row r="1810" spans="10:10" x14ac:dyDescent="0.3">
      <c r="J1810"/>
    </row>
    <row r="1811" spans="10:10" x14ac:dyDescent="0.3">
      <c r="J1811"/>
    </row>
    <row r="1812" spans="10:10" x14ac:dyDescent="0.3">
      <c r="J1812"/>
    </row>
    <row r="1813" spans="10:10" x14ac:dyDescent="0.3">
      <c r="J1813"/>
    </row>
    <row r="1814" spans="10:10" x14ac:dyDescent="0.3">
      <c r="J1814"/>
    </row>
    <row r="1815" spans="10:10" x14ac:dyDescent="0.3">
      <c r="J1815"/>
    </row>
    <row r="1816" spans="10:10" x14ac:dyDescent="0.3">
      <c r="J1816"/>
    </row>
    <row r="1817" spans="10:10" x14ac:dyDescent="0.3">
      <c r="J1817"/>
    </row>
    <row r="1818" spans="10:10" x14ac:dyDescent="0.3">
      <c r="J1818"/>
    </row>
    <row r="1819" spans="10:10" x14ac:dyDescent="0.3">
      <c r="J1819"/>
    </row>
    <row r="1820" spans="10:10" x14ac:dyDescent="0.3">
      <c r="J1820"/>
    </row>
    <row r="1821" spans="10:10" x14ac:dyDescent="0.3">
      <c r="J1821"/>
    </row>
    <row r="1822" spans="10:10" x14ac:dyDescent="0.3">
      <c r="J1822"/>
    </row>
    <row r="1823" spans="10:10" x14ac:dyDescent="0.3">
      <c r="J1823"/>
    </row>
    <row r="1824" spans="10:10" x14ac:dyDescent="0.3">
      <c r="J1824"/>
    </row>
    <row r="1825" spans="10:10" x14ac:dyDescent="0.3">
      <c r="J1825"/>
    </row>
    <row r="1826" spans="10:10" x14ac:dyDescent="0.3">
      <c r="J1826"/>
    </row>
    <row r="1827" spans="10:10" x14ac:dyDescent="0.3">
      <c r="J1827"/>
    </row>
    <row r="1828" spans="10:10" x14ac:dyDescent="0.3">
      <c r="J1828"/>
    </row>
    <row r="1829" spans="10:10" x14ac:dyDescent="0.3">
      <c r="J1829"/>
    </row>
    <row r="1830" spans="10:10" x14ac:dyDescent="0.3">
      <c r="J1830"/>
    </row>
    <row r="1831" spans="10:10" x14ac:dyDescent="0.3">
      <c r="J1831"/>
    </row>
    <row r="1832" spans="10:10" x14ac:dyDescent="0.3">
      <c r="J1832"/>
    </row>
    <row r="1833" spans="10:10" x14ac:dyDescent="0.3">
      <c r="J1833"/>
    </row>
    <row r="1834" spans="10:10" x14ac:dyDescent="0.3">
      <c r="J1834"/>
    </row>
    <row r="1835" spans="10:10" x14ac:dyDescent="0.3">
      <c r="J1835"/>
    </row>
    <row r="1836" spans="10:10" x14ac:dyDescent="0.3">
      <c r="J1836"/>
    </row>
    <row r="1837" spans="10:10" x14ac:dyDescent="0.3">
      <c r="J1837"/>
    </row>
    <row r="1838" spans="10:10" x14ac:dyDescent="0.3">
      <c r="J1838"/>
    </row>
    <row r="1839" spans="10:10" x14ac:dyDescent="0.3">
      <c r="J1839"/>
    </row>
    <row r="1840" spans="10:10" x14ac:dyDescent="0.3">
      <c r="J1840"/>
    </row>
    <row r="1841" spans="10:10" x14ac:dyDescent="0.3">
      <c r="J1841"/>
    </row>
    <row r="1842" spans="10:10" x14ac:dyDescent="0.3">
      <c r="J1842"/>
    </row>
    <row r="1843" spans="10:10" x14ac:dyDescent="0.3">
      <c r="J1843"/>
    </row>
    <row r="1844" spans="10:10" x14ac:dyDescent="0.3">
      <c r="J1844"/>
    </row>
    <row r="1845" spans="10:10" x14ac:dyDescent="0.3">
      <c r="J1845"/>
    </row>
    <row r="1846" spans="10:10" x14ac:dyDescent="0.3">
      <c r="J1846"/>
    </row>
    <row r="1847" spans="10:10" x14ac:dyDescent="0.3">
      <c r="J1847"/>
    </row>
    <row r="1848" spans="10:10" x14ac:dyDescent="0.3">
      <c r="J1848"/>
    </row>
    <row r="1849" spans="10:10" x14ac:dyDescent="0.3">
      <c r="J1849"/>
    </row>
    <row r="1850" spans="10:10" x14ac:dyDescent="0.3">
      <c r="J1850"/>
    </row>
    <row r="1851" spans="10:10" x14ac:dyDescent="0.3">
      <c r="J1851"/>
    </row>
    <row r="1852" spans="10:10" x14ac:dyDescent="0.3">
      <c r="J1852"/>
    </row>
    <row r="1853" spans="10:10" x14ac:dyDescent="0.3">
      <c r="J1853"/>
    </row>
    <row r="1854" spans="10:10" x14ac:dyDescent="0.3">
      <c r="J1854"/>
    </row>
    <row r="1855" spans="10:10" x14ac:dyDescent="0.3">
      <c r="J1855"/>
    </row>
    <row r="1856" spans="10:10" x14ac:dyDescent="0.3">
      <c r="J1856"/>
    </row>
    <row r="1857" spans="10:10" x14ac:dyDescent="0.3">
      <c r="J1857"/>
    </row>
    <row r="1858" spans="10:10" x14ac:dyDescent="0.3">
      <c r="J1858"/>
    </row>
    <row r="1859" spans="10:10" x14ac:dyDescent="0.3">
      <c r="J1859"/>
    </row>
    <row r="1860" spans="10:10" x14ac:dyDescent="0.3">
      <c r="J1860"/>
    </row>
    <row r="1861" spans="10:10" x14ac:dyDescent="0.3">
      <c r="J1861"/>
    </row>
    <row r="1862" spans="10:10" x14ac:dyDescent="0.3">
      <c r="J1862"/>
    </row>
    <row r="1863" spans="10:10" x14ac:dyDescent="0.3">
      <c r="J1863"/>
    </row>
    <row r="1864" spans="10:10" x14ac:dyDescent="0.3">
      <c r="J1864"/>
    </row>
    <row r="1865" spans="10:10" x14ac:dyDescent="0.3">
      <c r="J1865"/>
    </row>
    <row r="1866" spans="10:10" x14ac:dyDescent="0.3">
      <c r="J1866"/>
    </row>
    <row r="1867" spans="10:10" x14ac:dyDescent="0.3">
      <c r="J1867"/>
    </row>
    <row r="1868" spans="10:10" x14ac:dyDescent="0.3">
      <c r="J1868"/>
    </row>
    <row r="1869" spans="10:10" x14ac:dyDescent="0.3">
      <c r="J1869"/>
    </row>
    <row r="1870" spans="10:10" x14ac:dyDescent="0.3">
      <c r="J1870"/>
    </row>
    <row r="1871" spans="10:10" x14ac:dyDescent="0.3">
      <c r="J1871"/>
    </row>
    <row r="1872" spans="10:10" x14ac:dyDescent="0.3">
      <c r="J1872"/>
    </row>
    <row r="1873" spans="10:10" x14ac:dyDescent="0.3">
      <c r="J1873"/>
    </row>
    <row r="1874" spans="10:10" x14ac:dyDescent="0.3">
      <c r="J1874"/>
    </row>
    <row r="1875" spans="10:10" x14ac:dyDescent="0.3">
      <c r="J1875"/>
    </row>
    <row r="1876" spans="10:10" x14ac:dyDescent="0.3">
      <c r="J1876"/>
    </row>
    <row r="1877" spans="10:10" x14ac:dyDescent="0.3">
      <c r="J1877"/>
    </row>
    <row r="1878" spans="10:10" x14ac:dyDescent="0.3">
      <c r="J1878"/>
    </row>
    <row r="1879" spans="10:10" x14ac:dyDescent="0.3">
      <c r="J1879"/>
    </row>
    <row r="1880" spans="10:10" x14ac:dyDescent="0.3">
      <c r="J1880"/>
    </row>
    <row r="1881" spans="10:10" x14ac:dyDescent="0.3">
      <c r="J1881"/>
    </row>
    <row r="1882" spans="10:10" x14ac:dyDescent="0.3">
      <c r="J1882"/>
    </row>
    <row r="1883" spans="10:10" x14ac:dyDescent="0.3">
      <c r="J1883"/>
    </row>
    <row r="1884" spans="10:10" x14ac:dyDescent="0.3">
      <c r="J1884"/>
    </row>
    <row r="1885" spans="10:10" x14ac:dyDescent="0.3">
      <c r="J1885"/>
    </row>
    <row r="1886" spans="10:10" x14ac:dyDescent="0.3">
      <c r="J1886"/>
    </row>
    <row r="1887" spans="10:10" x14ac:dyDescent="0.3">
      <c r="J1887"/>
    </row>
    <row r="1888" spans="10:10" x14ac:dyDescent="0.3">
      <c r="J1888"/>
    </row>
    <row r="1889" spans="10:10" x14ac:dyDescent="0.3">
      <c r="J1889"/>
    </row>
    <row r="1890" spans="10:10" x14ac:dyDescent="0.3">
      <c r="J1890"/>
    </row>
    <row r="1891" spans="10:10" x14ac:dyDescent="0.3">
      <c r="J1891"/>
    </row>
    <row r="1892" spans="10:10" x14ac:dyDescent="0.3">
      <c r="J1892"/>
    </row>
    <row r="1893" spans="10:10" x14ac:dyDescent="0.3">
      <c r="J1893"/>
    </row>
    <row r="1894" spans="10:10" x14ac:dyDescent="0.3">
      <c r="J1894"/>
    </row>
    <row r="1895" spans="10:10" x14ac:dyDescent="0.3">
      <c r="J1895"/>
    </row>
    <row r="1896" spans="10:10" x14ac:dyDescent="0.3">
      <c r="J1896"/>
    </row>
    <row r="1897" spans="10:10" x14ac:dyDescent="0.3">
      <c r="J1897"/>
    </row>
    <row r="1898" spans="10:10" x14ac:dyDescent="0.3">
      <c r="J1898"/>
    </row>
    <row r="1899" spans="10:10" x14ac:dyDescent="0.3">
      <c r="J1899"/>
    </row>
    <row r="1900" spans="10:10" x14ac:dyDescent="0.3">
      <c r="J1900"/>
    </row>
  </sheetData>
  <sheetProtection insertColumns="0" insertRows="0" sort="0" pivotTables="0"/>
  <autoFilter ref="A2:O111" xr:uid="{00000000-0009-0000-0000-000000000000}"/>
  <pageMargins left="0.25" right="0.25" top="0.5" bottom="0.25" header="0.3" footer="0.3"/>
  <pageSetup paperSize="5" scale="80" orientation="landscape" r:id="rId1"/>
  <headerFooter>
    <oddHeader>&amp;CGeneral Fund Revenue</oddHeader>
    <oddFooter>&amp;RPage &amp;P of &amp;N</oddFooter>
  </headerFooter>
  <legacyDrawing r:id="rId2"/>
  <pictur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11BF-4038-4FBD-B8BD-1880DE815A9F}">
  <sheetPr>
    <pageSetUpPr fitToPage="1"/>
  </sheetPr>
  <dimension ref="A1:AL606"/>
  <sheetViews>
    <sheetView zoomScaleNormal="100" workbookViewId="0">
      <pane xSplit="2" ySplit="1" topLeftCell="S571" activePane="bottomRight" state="frozen"/>
      <selection pane="topRight" activeCell="C1" sqref="C1"/>
      <selection pane="bottomLeft" activeCell="A2" sqref="A2"/>
      <selection pane="bottomRight" activeCell="A587" sqref="A587:XFD587"/>
    </sheetView>
  </sheetViews>
  <sheetFormatPr defaultRowHeight="14.4" x14ac:dyDescent="0.3"/>
  <cols>
    <col min="1" max="1" width="15.6640625" customWidth="1"/>
    <col min="2" max="2" width="40.6640625" customWidth="1"/>
    <col min="3" max="13" width="15.6640625" hidden="1" customWidth="1"/>
    <col min="14" max="14" width="15.88671875" hidden="1" customWidth="1"/>
    <col min="15" max="17" width="15" hidden="1" customWidth="1"/>
    <col min="18" max="18" width="14.6640625" hidden="1" customWidth="1"/>
    <col min="19" max="23" width="14.6640625" customWidth="1"/>
    <col min="24" max="24" width="12.6640625" hidden="1" customWidth="1"/>
    <col min="25" max="25" width="15.6640625" hidden="1" customWidth="1"/>
    <col min="26" max="26" width="12.6640625" hidden="1" customWidth="1"/>
    <col min="27" max="28" width="13.6640625" hidden="1" customWidth="1"/>
    <col min="29" max="29" width="13.6640625" customWidth="1"/>
    <col min="30" max="30" width="13.6640625" hidden="1" customWidth="1"/>
    <col min="31" max="31" width="21.88671875" customWidth="1"/>
    <col min="32" max="32" width="45.6640625" style="12" customWidth="1"/>
    <col min="33" max="33" width="20.6640625" customWidth="1"/>
    <col min="34" max="34" width="20.6640625" hidden="1" customWidth="1"/>
    <col min="35" max="37" width="13.6640625" hidden="1" customWidth="1"/>
    <col min="38" max="38" width="13.6640625" customWidth="1"/>
  </cols>
  <sheetData>
    <row r="1" spans="1:38" ht="81" customHeight="1" x14ac:dyDescent="0.3">
      <c r="A1" s="1" t="s">
        <v>0</v>
      </c>
      <c r="B1" s="1" t="s">
        <v>1</v>
      </c>
      <c r="C1" s="1" t="s">
        <v>2</v>
      </c>
      <c r="D1" s="1" t="s">
        <v>3</v>
      </c>
      <c r="E1" s="1" t="s">
        <v>4</v>
      </c>
      <c r="F1" s="1" t="s">
        <v>5</v>
      </c>
      <c r="G1" s="2" t="s">
        <v>6</v>
      </c>
      <c r="H1" s="3" t="s">
        <v>7</v>
      </c>
      <c r="I1" s="1" t="s">
        <v>8</v>
      </c>
      <c r="J1" s="2" t="s">
        <v>9</v>
      </c>
      <c r="K1" s="3" t="s">
        <v>10</v>
      </c>
      <c r="L1" s="1" t="s">
        <v>11</v>
      </c>
      <c r="M1" s="2" t="s">
        <v>12</v>
      </c>
      <c r="N1" s="3" t="s">
        <v>13</v>
      </c>
      <c r="O1" s="4" t="s">
        <v>14</v>
      </c>
      <c r="P1" s="2" t="s">
        <v>15</v>
      </c>
      <c r="Q1" s="3" t="s">
        <v>16</v>
      </c>
      <c r="R1" s="3" t="s">
        <v>17</v>
      </c>
      <c r="S1" s="2" t="s">
        <v>18</v>
      </c>
      <c r="T1" s="3" t="s">
        <v>19</v>
      </c>
      <c r="U1" s="3" t="s">
        <v>20</v>
      </c>
      <c r="V1" s="2" t="s">
        <v>21</v>
      </c>
      <c r="W1" s="3" t="s">
        <v>22</v>
      </c>
      <c r="X1" s="3" t="s">
        <v>23</v>
      </c>
      <c r="Y1" s="3" t="s">
        <v>1778</v>
      </c>
      <c r="Z1" s="3" t="s">
        <v>1810</v>
      </c>
      <c r="AA1" s="3" t="s">
        <v>1811</v>
      </c>
      <c r="AB1" s="3" t="s">
        <v>1815</v>
      </c>
      <c r="AC1" s="3" t="s">
        <v>1823</v>
      </c>
      <c r="AD1" s="158" t="s">
        <v>1822</v>
      </c>
      <c r="AE1" s="5" t="s">
        <v>25</v>
      </c>
      <c r="AF1" s="5" t="s">
        <v>26</v>
      </c>
      <c r="AG1" s="6" t="s">
        <v>27</v>
      </c>
      <c r="AH1" s="6" t="s">
        <v>28</v>
      </c>
      <c r="AI1" s="3" t="s">
        <v>1825</v>
      </c>
      <c r="AJ1" s="3" t="s">
        <v>1779</v>
      </c>
      <c r="AK1" s="3" t="s">
        <v>1780</v>
      </c>
      <c r="AL1" s="3" t="s">
        <v>1781</v>
      </c>
    </row>
    <row r="2" spans="1:38" x14ac:dyDescent="0.3">
      <c r="A2" s="7" t="s">
        <v>29</v>
      </c>
      <c r="B2" s="8" t="s">
        <v>30</v>
      </c>
      <c r="C2" s="9"/>
      <c r="D2" s="9"/>
      <c r="E2" s="9"/>
      <c r="F2" s="9"/>
      <c r="G2" s="10"/>
      <c r="H2" s="9"/>
      <c r="I2" s="9"/>
      <c r="J2" s="10"/>
      <c r="K2" s="9"/>
      <c r="L2" s="9"/>
      <c r="M2" s="10"/>
      <c r="N2" s="9"/>
      <c r="O2" s="9"/>
      <c r="P2" s="11"/>
      <c r="S2" s="11"/>
      <c r="V2" s="11"/>
      <c r="AJ2" s="18"/>
      <c r="AK2" s="18"/>
      <c r="AL2" s="18"/>
    </row>
    <row r="3" spans="1:38" x14ac:dyDescent="0.3">
      <c r="A3" s="7" t="s">
        <v>31</v>
      </c>
      <c r="B3" s="7" t="s">
        <v>32</v>
      </c>
      <c r="C3" s="13">
        <v>12900</v>
      </c>
      <c r="D3" s="13">
        <v>12900</v>
      </c>
      <c r="E3" s="13">
        <v>12900</v>
      </c>
      <c r="F3" s="13">
        <v>12900</v>
      </c>
      <c r="G3" s="14">
        <v>12900</v>
      </c>
      <c r="H3" s="13">
        <v>12900</v>
      </c>
      <c r="I3" s="13">
        <v>12900</v>
      </c>
      <c r="J3" s="14">
        <v>12900</v>
      </c>
      <c r="K3" s="13">
        <v>12900</v>
      </c>
      <c r="L3" s="13">
        <v>12750</v>
      </c>
      <c r="M3" s="14">
        <v>12900</v>
      </c>
      <c r="N3" s="13">
        <v>12900</v>
      </c>
      <c r="O3" s="13">
        <v>12900</v>
      </c>
      <c r="P3" s="15">
        <v>12900</v>
      </c>
      <c r="Q3" s="16">
        <v>12750</v>
      </c>
      <c r="R3" s="16">
        <v>12750</v>
      </c>
      <c r="S3" s="17">
        <v>12900</v>
      </c>
      <c r="T3" s="18">
        <v>12900</v>
      </c>
      <c r="U3" s="19">
        <v>12900</v>
      </c>
      <c r="V3" s="15">
        <v>12900</v>
      </c>
      <c r="W3" s="19">
        <v>12900</v>
      </c>
      <c r="X3" s="19">
        <v>6450</v>
      </c>
      <c r="Y3" s="19" t="e">
        <f>#REF!</f>
        <v>#REF!</v>
      </c>
      <c r="Z3" s="19"/>
      <c r="AA3" s="19" t="e">
        <f t="shared" ref="AA3:AA11" si="0">Y3</f>
        <v>#REF!</v>
      </c>
      <c r="AB3" s="19"/>
      <c r="AC3" s="19" t="e">
        <f t="shared" ref="AC3:AC11" si="1">AA3</f>
        <v>#REF!</v>
      </c>
      <c r="AD3" s="19"/>
      <c r="AI3" s="18" t="e">
        <f>#REF!</f>
        <v>#REF!</v>
      </c>
      <c r="AJ3" s="18" t="e">
        <f>#REF!</f>
        <v>#REF!</v>
      </c>
      <c r="AK3" s="18" t="e">
        <f>#REF!</f>
        <v>#REF!</v>
      </c>
      <c r="AL3" s="18">
        <v>12900</v>
      </c>
    </row>
    <row r="4" spans="1:38" x14ac:dyDescent="0.3">
      <c r="A4" s="7" t="s">
        <v>33</v>
      </c>
      <c r="B4" s="7" t="s">
        <v>34</v>
      </c>
      <c r="C4" s="13">
        <v>54891.199999999997</v>
      </c>
      <c r="D4" s="13">
        <v>54891.199999999997</v>
      </c>
      <c r="E4" s="13">
        <v>81897.84</v>
      </c>
      <c r="F4" s="13">
        <v>87639.88</v>
      </c>
      <c r="G4" s="14">
        <v>50500</v>
      </c>
      <c r="H4" s="13">
        <v>50848.33</v>
      </c>
      <c r="I4" s="13">
        <v>50848.33</v>
      </c>
      <c r="J4" s="14">
        <v>51005</v>
      </c>
      <c r="K4" s="13">
        <v>51201.5</v>
      </c>
      <c r="L4" s="13">
        <v>51201.05</v>
      </c>
      <c r="M4" s="14">
        <v>53560</v>
      </c>
      <c r="N4" s="13">
        <v>53560</v>
      </c>
      <c r="O4" s="13">
        <v>53766.12</v>
      </c>
      <c r="P4" s="15">
        <v>55166.8</v>
      </c>
      <c r="Q4" s="16">
        <v>55527.519999999997</v>
      </c>
      <c r="R4" s="16">
        <v>55528.08</v>
      </c>
      <c r="S4" s="17">
        <v>57395.542800000003</v>
      </c>
      <c r="T4" s="18">
        <v>57395.542800000003</v>
      </c>
      <c r="U4" s="19">
        <v>55980.43</v>
      </c>
      <c r="V4" s="15">
        <f>67207.18-6000</f>
        <v>61207.179999999993</v>
      </c>
      <c r="W4" s="19">
        <f>67207.18-6000</f>
        <v>61207.179999999993</v>
      </c>
      <c r="X4" s="19">
        <v>30265.67</v>
      </c>
      <c r="Y4" s="19" t="e">
        <f>#REF!</f>
        <v>#REF!</v>
      </c>
      <c r="Z4" s="19"/>
      <c r="AA4" s="19" t="e">
        <f t="shared" si="0"/>
        <v>#REF!</v>
      </c>
      <c r="AB4" s="19"/>
      <c r="AC4" s="19" t="e">
        <f t="shared" si="1"/>
        <v>#REF!</v>
      </c>
      <c r="AD4" s="19"/>
      <c r="AI4" s="18" t="e">
        <f>#REF!</f>
        <v>#REF!</v>
      </c>
      <c r="AJ4" s="18" t="e">
        <f>#REF!</f>
        <v>#REF!</v>
      </c>
      <c r="AK4" s="18" t="e">
        <f>#REF!</f>
        <v>#REF!</v>
      </c>
      <c r="AL4" s="18" t="e">
        <f>#REF!</f>
        <v>#REF!</v>
      </c>
    </row>
    <row r="5" spans="1:38" x14ac:dyDescent="0.3">
      <c r="A5" s="7" t="s">
        <v>35</v>
      </c>
      <c r="B5" s="7" t="s">
        <v>36</v>
      </c>
      <c r="C5" s="13">
        <v>5211.87</v>
      </c>
      <c r="D5" s="13">
        <v>5211.87</v>
      </c>
      <c r="E5" s="13">
        <v>6439.42</v>
      </c>
      <c r="F5" s="13">
        <v>7051.74</v>
      </c>
      <c r="G5" s="14">
        <v>4850.0999999999995</v>
      </c>
      <c r="H5" s="13">
        <v>4501.32</v>
      </c>
      <c r="I5" s="13">
        <v>3952.6</v>
      </c>
      <c r="J5" s="14">
        <v>4888.7299999999996</v>
      </c>
      <c r="K5" s="13">
        <v>4030.34</v>
      </c>
      <c r="L5" s="13">
        <v>4030.34</v>
      </c>
      <c r="M5" s="14">
        <v>5084.1899999999996</v>
      </c>
      <c r="N5" s="13">
        <v>5084.1899999999996</v>
      </c>
      <c r="O5" s="13">
        <v>4177.8</v>
      </c>
      <c r="P5" s="15">
        <v>5207.1101999999983</v>
      </c>
      <c r="Q5" s="16">
        <v>4156.68</v>
      </c>
      <c r="R5" s="16">
        <v>4322.29</v>
      </c>
      <c r="S5" s="17">
        <v>5377.6090241999991</v>
      </c>
      <c r="T5" s="18">
        <v>5377.6090241999991</v>
      </c>
      <c r="U5" s="19">
        <v>4331.24</v>
      </c>
      <c r="V5" s="15">
        <v>5669.2</v>
      </c>
      <c r="W5" s="19">
        <v>5669.2</v>
      </c>
      <c r="X5" s="19">
        <v>2516.7399999999998</v>
      </c>
      <c r="Y5" s="19" t="e">
        <f>#REF!</f>
        <v>#REF!</v>
      </c>
      <c r="Z5" s="19"/>
      <c r="AA5" s="19" t="e">
        <f t="shared" si="0"/>
        <v>#REF!</v>
      </c>
      <c r="AB5" s="19"/>
      <c r="AC5" s="19" t="e">
        <f t="shared" si="1"/>
        <v>#REF!</v>
      </c>
      <c r="AD5" s="19"/>
      <c r="AI5" s="18" t="e">
        <f>#REF!</f>
        <v>#REF!</v>
      </c>
      <c r="AJ5" s="18" t="e">
        <f>#REF!</f>
        <v>#REF!</v>
      </c>
      <c r="AK5" s="18" t="e">
        <f>#REF!</f>
        <v>#REF!</v>
      </c>
      <c r="AL5" s="18" t="e">
        <f>#REF!</f>
        <v>#REF!</v>
      </c>
    </row>
    <row r="6" spans="1:38" x14ac:dyDescent="0.3">
      <c r="A6" s="7" t="s">
        <v>37</v>
      </c>
      <c r="B6" s="7" t="s">
        <v>38</v>
      </c>
      <c r="C6" s="13">
        <v>1229.56</v>
      </c>
      <c r="D6" s="13">
        <v>1229.52</v>
      </c>
      <c r="E6" s="13">
        <v>1888.03</v>
      </c>
      <c r="F6" s="13">
        <v>1922.68</v>
      </c>
      <c r="G6" s="14">
        <v>949.40000000000009</v>
      </c>
      <c r="H6" s="13">
        <v>949.44</v>
      </c>
      <c r="I6" s="13">
        <v>949.44</v>
      </c>
      <c r="J6" s="14">
        <v>958.9</v>
      </c>
      <c r="K6" s="13">
        <v>958.9</v>
      </c>
      <c r="L6" s="13">
        <v>958.8</v>
      </c>
      <c r="M6" s="14">
        <v>369.56</v>
      </c>
      <c r="N6" s="13">
        <v>369.56</v>
      </c>
      <c r="O6" s="13">
        <v>669.6</v>
      </c>
      <c r="P6" s="15">
        <v>551.66800000000001</v>
      </c>
      <c r="Q6" s="16">
        <v>831.66</v>
      </c>
      <c r="R6" s="16">
        <v>831.66</v>
      </c>
      <c r="S6" s="17">
        <v>3260.0668310400001</v>
      </c>
      <c r="T6" s="18">
        <v>3260.0668310400001</v>
      </c>
      <c r="U6" s="19">
        <v>3581.85</v>
      </c>
      <c r="V6" s="15">
        <v>3782.61</v>
      </c>
      <c r="W6" s="19">
        <v>3782.61</v>
      </c>
      <c r="X6" s="19">
        <v>1891.2</v>
      </c>
      <c r="Y6" s="19" t="e">
        <f>#REF!+#REF!+#REF!</f>
        <v>#REF!</v>
      </c>
      <c r="Z6" s="19"/>
      <c r="AA6" s="19" t="e">
        <f t="shared" si="0"/>
        <v>#REF!</v>
      </c>
      <c r="AB6" s="19"/>
      <c r="AC6" s="19" t="e">
        <f t="shared" si="1"/>
        <v>#REF!</v>
      </c>
      <c r="AD6" s="19"/>
      <c r="AI6" s="18" t="e">
        <f>#REF!+#REF!+#REF!</f>
        <v>#REF!</v>
      </c>
      <c r="AJ6" s="18" t="e">
        <f>#REF!+#REF!+#REF!</f>
        <v>#REF!</v>
      </c>
      <c r="AK6" s="18" t="e">
        <f>#REF!+#REF!+#REF!</f>
        <v>#REF!</v>
      </c>
      <c r="AL6" s="18" t="e">
        <f>#REF!+#REF!+#REF!</f>
        <v>#REF!</v>
      </c>
    </row>
    <row r="7" spans="1:38" x14ac:dyDescent="0.3">
      <c r="A7" s="7" t="s">
        <v>39</v>
      </c>
      <c r="B7" s="7" t="s">
        <v>40</v>
      </c>
      <c r="C7" s="13">
        <v>9156</v>
      </c>
      <c r="D7" s="13">
        <v>9156</v>
      </c>
      <c r="E7" s="13">
        <v>14878.5</v>
      </c>
      <c r="F7" s="13">
        <v>13370.66</v>
      </c>
      <c r="G7" s="14">
        <v>9972</v>
      </c>
      <c r="H7" s="13">
        <v>9972</v>
      </c>
      <c r="I7" s="13">
        <v>9964</v>
      </c>
      <c r="J7" s="14">
        <v>9876</v>
      </c>
      <c r="K7" s="13">
        <v>9946</v>
      </c>
      <c r="L7" s="13">
        <v>9946</v>
      </c>
      <c r="M7" s="14">
        <v>10716</v>
      </c>
      <c r="N7" s="13">
        <v>10716</v>
      </c>
      <c r="O7" s="13">
        <v>10412</v>
      </c>
      <c r="P7" s="15">
        <v>8568</v>
      </c>
      <c r="Q7" s="16">
        <v>7127</v>
      </c>
      <c r="R7" s="16">
        <v>7127</v>
      </c>
      <c r="S7" s="17">
        <v>7776</v>
      </c>
      <c r="T7" s="18">
        <v>7776</v>
      </c>
      <c r="U7" s="19">
        <v>8301</v>
      </c>
      <c r="V7" s="15">
        <f>8076+6000</f>
        <v>14076</v>
      </c>
      <c r="W7" s="19">
        <f>8076+6000</f>
        <v>14076</v>
      </c>
      <c r="X7" s="19">
        <v>7038</v>
      </c>
      <c r="Y7" s="19" t="e">
        <f>#REF!+6000</f>
        <v>#REF!</v>
      </c>
      <c r="Z7" s="19"/>
      <c r="AA7" s="19" t="e">
        <f t="shared" si="0"/>
        <v>#REF!</v>
      </c>
      <c r="AB7" s="19"/>
      <c r="AC7" s="19" t="e">
        <f t="shared" si="1"/>
        <v>#REF!</v>
      </c>
      <c r="AD7" s="19"/>
      <c r="AF7" s="12" t="s">
        <v>1772</v>
      </c>
      <c r="AI7" s="18" t="e">
        <f>#REF!+6000</f>
        <v>#REF!</v>
      </c>
      <c r="AJ7" s="18" t="e">
        <f>#REF!+6000</f>
        <v>#REF!</v>
      </c>
      <c r="AK7" s="18" t="e">
        <f>#REF!+6000</f>
        <v>#REF!</v>
      </c>
      <c r="AL7" s="18" t="e">
        <f>#REF!+6000</f>
        <v>#REF!</v>
      </c>
    </row>
    <row r="8" spans="1:38" x14ac:dyDescent="0.3">
      <c r="A8" s="7" t="s">
        <v>41</v>
      </c>
      <c r="B8" s="7" t="s">
        <v>42</v>
      </c>
      <c r="C8" s="13">
        <v>719.07</v>
      </c>
      <c r="D8" s="13">
        <v>719.04</v>
      </c>
      <c r="E8" s="13">
        <v>1082.29</v>
      </c>
      <c r="F8" s="13">
        <v>1082.33</v>
      </c>
      <c r="G8" s="14">
        <v>676.7</v>
      </c>
      <c r="H8" s="13">
        <v>676.7</v>
      </c>
      <c r="I8" s="13">
        <v>676.68</v>
      </c>
      <c r="J8" s="14">
        <v>683.47</v>
      </c>
      <c r="K8" s="13">
        <v>683.52</v>
      </c>
      <c r="L8" s="13">
        <v>683.52</v>
      </c>
      <c r="M8" s="14">
        <v>717.7</v>
      </c>
      <c r="N8" s="13">
        <v>717.7</v>
      </c>
      <c r="O8" s="13">
        <v>717.6</v>
      </c>
      <c r="P8" s="15">
        <v>739.23512000000005</v>
      </c>
      <c r="Q8" s="16">
        <v>680.08</v>
      </c>
      <c r="R8" s="16">
        <v>680.08</v>
      </c>
      <c r="S8" s="17">
        <v>769.10027352000009</v>
      </c>
      <c r="T8" s="18">
        <v>769.10027352000009</v>
      </c>
      <c r="U8" s="19">
        <v>684.06</v>
      </c>
      <c r="V8" s="15">
        <v>722.24</v>
      </c>
      <c r="W8" s="19">
        <v>722.24</v>
      </c>
      <c r="X8" s="19">
        <v>361.14</v>
      </c>
      <c r="Y8" s="19" t="e">
        <f>#REF!</f>
        <v>#REF!</v>
      </c>
      <c r="Z8" s="19"/>
      <c r="AA8" s="19" t="e">
        <f t="shared" si="0"/>
        <v>#REF!</v>
      </c>
      <c r="AB8" s="19"/>
      <c r="AC8" s="19" t="e">
        <f t="shared" si="1"/>
        <v>#REF!</v>
      </c>
      <c r="AD8" s="19"/>
      <c r="AI8" s="18" t="e">
        <f>#REF!</f>
        <v>#REF!</v>
      </c>
      <c r="AJ8" s="18" t="e">
        <f>#REF!</f>
        <v>#REF!</v>
      </c>
      <c r="AK8" s="18" t="e">
        <f>#REF!</f>
        <v>#REF!</v>
      </c>
      <c r="AL8" s="18" t="e">
        <f>#REF!</f>
        <v>#REF!</v>
      </c>
    </row>
    <row r="9" spans="1:38" x14ac:dyDescent="0.3">
      <c r="A9" s="7" t="s">
        <v>43</v>
      </c>
      <c r="B9" s="7" t="s">
        <v>44</v>
      </c>
      <c r="C9" s="13">
        <v>177.82</v>
      </c>
      <c r="D9" s="13">
        <v>177.82</v>
      </c>
      <c r="E9" s="13">
        <v>440.31</v>
      </c>
      <c r="F9" s="13">
        <v>84.43</v>
      </c>
      <c r="G9" s="14">
        <v>8.8000000000000007</v>
      </c>
      <c r="H9" s="13">
        <v>189.16</v>
      </c>
      <c r="I9" s="13">
        <v>189.14</v>
      </c>
      <c r="J9" s="14">
        <v>126.4</v>
      </c>
      <c r="K9" s="13">
        <v>313.63</v>
      </c>
      <c r="L9" s="13">
        <v>313.63</v>
      </c>
      <c r="M9" s="14">
        <v>298.87</v>
      </c>
      <c r="N9" s="13">
        <v>298.87</v>
      </c>
      <c r="O9" s="13">
        <v>289.69</v>
      </c>
      <c r="P9" s="15">
        <v>851.19999999999993</v>
      </c>
      <c r="Q9" s="16">
        <v>295.47000000000003</v>
      </c>
      <c r="R9" s="16">
        <v>256.95</v>
      </c>
      <c r="S9" s="17">
        <v>242.43999999999997</v>
      </c>
      <c r="T9" s="18">
        <v>242.43999999999997</v>
      </c>
      <c r="U9" s="19">
        <v>127.95</v>
      </c>
      <c r="V9" s="15">
        <v>89.6</v>
      </c>
      <c r="W9" s="19">
        <v>89.6</v>
      </c>
      <c r="X9" s="19">
        <v>4.51</v>
      </c>
      <c r="Y9" s="19" t="e">
        <f>#REF!</f>
        <v>#REF!</v>
      </c>
      <c r="Z9" s="19"/>
      <c r="AA9" s="19" t="e">
        <f t="shared" si="0"/>
        <v>#REF!</v>
      </c>
      <c r="AB9" s="19"/>
      <c r="AC9" s="19" t="e">
        <f t="shared" si="1"/>
        <v>#REF!</v>
      </c>
      <c r="AD9" s="19"/>
      <c r="AI9" s="18" t="e">
        <f>#REF!</f>
        <v>#REF!</v>
      </c>
      <c r="AJ9" s="18" t="e">
        <f>#REF!</f>
        <v>#REF!</v>
      </c>
      <c r="AK9" s="18" t="e">
        <f>#REF!</f>
        <v>#REF!</v>
      </c>
      <c r="AL9" s="18" t="e">
        <f>#REF!</f>
        <v>#REF!</v>
      </c>
    </row>
    <row r="10" spans="1:38" x14ac:dyDescent="0.3">
      <c r="A10" s="7" t="s">
        <v>45</v>
      </c>
      <c r="B10" s="7" t="s">
        <v>46</v>
      </c>
      <c r="C10" s="13">
        <v>-3.72</v>
      </c>
      <c r="D10" s="13">
        <v>-3.72</v>
      </c>
      <c r="E10" s="13">
        <v>45.94</v>
      </c>
      <c r="F10" s="13">
        <v>45.94</v>
      </c>
      <c r="G10" s="14">
        <v>29.41</v>
      </c>
      <c r="H10" s="13">
        <v>29.81</v>
      </c>
      <c r="I10" s="13">
        <v>29.81</v>
      </c>
      <c r="J10" s="14">
        <v>29.81</v>
      </c>
      <c r="K10" s="13">
        <v>29.81</v>
      </c>
      <c r="L10" s="13">
        <v>24.42</v>
      </c>
      <c r="M10" s="14">
        <v>28</v>
      </c>
      <c r="N10" s="13">
        <v>28</v>
      </c>
      <c r="O10" s="13">
        <v>36.32</v>
      </c>
      <c r="P10" s="15">
        <v>28</v>
      </c>
      <c r="Q10" s="16">
        <v>119.05</v>
      </c>
      <c r="R10" s="16">
        <v>119.05</v>
      </c>
      <c r="S10" s="17">
        <v>63</v>
      </c>
      <c r="T10" s="18">
        <v>63</v>
      </c>
      <c r="U10" s="19">
        <v>96.47</v>
      </c>
      <c r="V10" s="15">
        <v>102</v>
      </c>
      <c r="W10" s="19">
        <v>102</v>
      </c>
      <c r="X10" s="19">
        <v>53.97</v>
      </c>
      <c r="Y10" s="19" t="e">
        <f>#REF!</f>
        <v>#REF!</v>
      </c>
      <c r="Z10" s="19"/>
      <c r="AA10" s="19" t="e">
        <f t="shared" si="0"/>
        <v>#REF!</v>
      </c>
      <c r="AB10" s="19"/>
      <c r="AC10" s="19" t="e">
        <f t="shared" si="1"/>
        <v>#REF!</v>
      </c>
      <c r="AD10" s="19"/>
      <c r="AI10" s="18" t="e">
        <f>#REF!</f>
        <v>#REF!</v>
      </c>
      <c r="AJ10" s="18" t="e">
        <f>#REF!</f>
        <v>#REF!</v>
      </c>
      <c r="AK10" s="18" t="e">
        <f>#REF!</f>
        <v>#REF!</v>
      </c>
      <c r="AL10" s="18" t="e">
        <f>#REF!</f>
        <v>#REF!</v>
      </c>
    </row>
    <row r="11" spans="1:38" x14ac:dyDescent="0.3">
      <c r="A11" s="7" t="s">
        <v>47</v>
      </c>
      <c r="B11" s="7" t="s">
        <v>48</v>
      </c>
      <c r="C11" s="13">
        <v>0</v>
      </c>
      <c r="D11" s="13">
        <v>0</v>
      </c>
      <c r="E11" s="13">
        <v>168</v>
      </c>
      <c r="F11" s="13">
        <v>96</v>
      </c>
      <c r="G11" s="14">
        <v>419.15</v>
      </c>
      <c r="H11" s="13">
        <v>419.16</v>
      </c>
      <c r="I11" s="13">
        <v>419.16</v>
      </c>
      <c r="J11" s="14">
        <v>423.34</v>
      </c>
      <c r="K11" s="13">
        <v>423.36</v>
      </c>
      <c r="L11" s="13">
        <v>423.36</v>
      </c>
      <c r="M11" s="14">
        <v>455.26</v>
      </c>
      <c r="N11" s="13">
        <v>455.26</v>
      </c>
      <c r="O11" s="13">
        <v>455.28</v>
      </c>
      <c r="P11" s="15">
        <v>468.91780000000006</v>
      </c>
      <c r="Q11" s="16">
        <v>430.44</v>
      </c>
      <c r="R11" s="16">
        <v>430.44</v>
      </c>
      <c r="S11" s="17">
        <v>424.72701672000005</v>
      </c>
      <c r="T11" s="18">
        <v>424.72701672000005</v>
      </c>
      <c r="U11" s="19">
        <v>428.97</v>
      </c>
      <c r="V11" s="15">
        <v>452.93</v>
      </c>
      <c r="W11" s="19">
        <v>452.93</v>
      </c>
      <c r="X11" s="19">
        <v>226.44</v>
      </c>
      <c r="Y11" s="19" t="e">
        <f>#REF!</f>
        <v>#REF!</v>
      </c>
      <c r="Z11" s="19"/>
      <c r="AA11" s="19" t="e">
        <f t="shared" si="0"/>
        <v>#REF!</v>
      </c>
      <c r="AB11" s="19"/>
      <c r="AC11" s="19" t="e">
        <f t="shared" si="1"/>
        <v>#REF!</v>
      </c>
      <c r="AD11" s="19"/>
      <c r="AI11" s="18" t="e">
        <f>#REF!</f>
        <v>#REF!</v>
      </c>
      <c r="AJ11" s="18" t="e">
        <f>#REF!</f>
        <v>#REF!</v>
      </c>
      <c r="AK11" s="18" t="e">
        <f>#REF!</f>
        <v>#REF!</v>
      </c>
      <c r="AL11" s="18" t="e">
        <f>#REF!</f>
        <v>#REF!</v>
      </c>
    </row>
    <row r="12" spans="1:38" x14ac:dyDescent="0.3">
      <c r="A12" s="7" t="s">
        <v>49</v>
      </c>
      <c r="B12" s="7" t="s">
        <v>50</v>
      </c>
      <c r="C12" s="13">
        <v>0</v>
      </c>
      <c r="D12" s="13">
        <v>0</v>
      </c>
      <c r="E12" s="13">
        <v>0</v>
      </c>
      <c r="F12" s="13">
        <v>0</v>
      </c>
      <c r="G12" s="14">
        <v>0</v>
      </c>
      <c r="H12" s="13">
        <v>0</v>
      </c>
      <c r="I12" s="13">
        <v>0</v>
      </c>
      <c r="J12" s="14">
        <v>0</v>
      </c>
      <c r="K12" s="13">
        <v>0</v>
      </c>
      <c r="L12" s="13">
        <v>0</v>
      </c>
      <c r="M12" s="14">
        <v>500</v>
      </c>
      <c r="N12" s="13">
        <v>500</v>
      </c>
      <c r="O12" s="13">
        <v>767.57</v>
      </c>
      <c r="P12" s="15">
        <v>500</v>
      </c>
      <c r="Q12" s="16">
        <v>111.78</v>
      </c>
      <c r="R12" s="16">
        <v>111.78</v>
      </c>
      <c r="S12" s="17">
        <v>475</v>
      </c>
      <c r="T12" s="18">
        <v>475</v>
      </c>
      <c r="U12" s="19">
        <v>435.34</v>
      </c>
      <c r="V12" s="15">
        <v>475</v>
      </c>
      <c r="W12" s="19">
        <v>475</v>
      </c>
      <c r="X12" s="19">
        <v>0</v>
      </c>
      <c r="Y12" s="19">
        <v>475</v>
      </c>
      <c r="Z12" s="19"/>
      <c r="AA12" s="19">
        <v>475</v>
      </c>
      <c r="AB12" s="19"/>
      <c r="AC12" s="19">
        <f t="shared" ref="AC12:AC28" si="2">AA12</f>
        <v>475</v>
      </c>
      <c r="AD12" s="19"/>
      <c r="AI12" s="19">
        <f t="shared" ref="AI12:AI28" si="3">AC12</f>
        <v>475</v>
      </c>
      <c r="AJ12" s="18">
        <f t="shared" ref="AJ12:AJ28" si="4">AC12</f>
        <v>475</v>
      </c>
      <c r="AK12" s="18">
        <f t="shared" ref="AK12:AK28" si="5">AC12</f>
        <v>475</v>
      </c>
      <c r="AL12" s="18">
        <f t="shared" ref="AL12:AL28" si="6">AC12</f>
        <v>475</v>
      </c>
    </row>
    <row r="13" spans="1:38" x14ac:dyDescent="0.3">
      <c r="A13" s="20" t="s">
        <v>51</v>
      </c>
      <c r="B13" s="20" t="s">
        <v>52</v>
      </c>
      <c r="C13" s="13">
        <v>1361</v>
      </c>
      <c r="D13" s="13">
        <v>1361</v>
      </c>
      <c r="E13" s="13">
        <v>0</v>
      </c>
      <c r="F13" s="13">
        <v>0</v>
      </c>
      <c r="G13" s="14">
        <v>0</v>
      </c>
      <c r="H13" s="13">
        <v>17000</v>
      </c>
      <c r="I13" s="13">
        <v>17000</v>
      </c>
      <c r="J13" s="14">
        <v>0</v>
      </c>
      <c r="K13" s="13">
        <v>0</v>
      </c>
      <c r="L13" s="13">
        <v>0</v>
      </c>
      <c r="M13" s="14">
        <v>0</v>
      </c>
      <c r="N13" s="13">
        <v>0</v>
      </c>
      <c r="O13" s="13">
        <v>1090.9000000000001</v>
      </c>
      <c r="P13" s="15">
        <v>0</v>
      </c>
      <c r="Q13" s="16">
        <v>0</v>
      </c>
      <c r="R13" s="16">
        <v>0</v>
      </c>
      <c r="S13" s="17">
        <v>2040</v>
      </c>
      <c r="T13" s="18">
        <v>2040</v>
      </c>
      <c r="U13" s="19">
        <v>0</v>
      </c>
      <c r="V13" s="15">
        <v>0</v>
      </c>
      <c r="W13" s="19">
        <v>0</v>
      </c>
      <c r="X13" s="19">
        <v>0</v>
      </c>
      <c r="Y13" s="19">
        <v>0</v>
      </c>
      <c r="Z13" s="19"/>
      <c r="AA13" s="19">
        <v>0</v>
      </c>
      <c r="AB13" s="19"/>
      <c r="AC13" s="19">
        <f t="shared" si="2"/>
        <v>0</v>
      </c>
      <c r="AD13" s="19"/>
      <c r="AI13" s="19">
        <f t="shared" si="3"/>
        <v>0</v>
      </c>
      <c r="AJ13" s="18">
        <f t="shared" si="4"/>
        <v>0</v>
      </c>
      <c r="AK13" s="18">
        <f t="shared" si="5"/>
        <v>0</v>
      </c>
      <c r="AL13" s="18">
        <f t="shared" si="6"/>
        <v>0</v>
      </c>
    </row>
    <row r="14" spans="1:38" hidden="1" x14ac:dyDescent="0.3">
      <c r="A14" s="7" t="s">
        <v>53</v>
      </c>
      <c r="B14" s="7" t="s">
        <v>54</v>
      </c>
      <c r="C14" s="13">
        <v>0</v>
      </c>
      <c r="D14" s="13">
        <v>0</v>
      </c>
      <c r="E14" s="13">
        <v>0</v>
      </c>
      <c r="F14" s="13">
        <v>0</v>
      </c>
      <c r="G14" s="14">
        <v>0</v>
      </c>
      <c r="H14" s="13">
        <v>0</v>
      </c>
      <c r="I14" s="13">
        <v>0</v>
      </c>
      <c r="J14" s="14">
        <v>0</v>
      </c>
      <c r="K14" s="13">
        <v>0</v>
      </c>
      <c r="L14" s="13">
        <v>0</v>
      </c>
      <c r="M14" s="14">
        <v>5000</v>
      </c>
      <c r="N14" s="13">
        <v>5000</v>
      </c>
      <c r="O14" s="13">
        <v>210.47</v>
      </c>
      <c r="P14" s="15">
        <v>0</v>
      </c>
      <c r="Q14" s="16">
        <v>0</v>
      </c>
      <c r="R14" s="16">
        <v>0</v>
      </c>
      <c r="S14" s="17">
        <v>0</v>
      </c>
      <c r="T14" s="18">
        <v>0</v>
      </c>
      <c r="U14" s="19">
        <v>0</v>
      </c>
      <c r="V14" s="15">
        <v>0</v>
      </c>
      <c r="W14" s="19">
        <v>0</v>
      </c>
      <c r="X14" s="19">
        <v>0</v>
      </c>
      <c r="Y14" s="19">
        <v>0</v>
      </c>
      <c r="Z14" s="19"/>
      <c r="AA14" s="19">
        <v>0</v>
      </c>
      <c r="AB14" s="19"/>
      <c r="AC14" s="19">
        <f t="shared" si="2"/>
        <v>0</v>
      </c>
      <c r="AD14" s="19"/>
      <c r="AI14" s="19">
        <f t="shared" si="3"/>
        <v>0</v>
      </c>
      <c r="AJ14" s="18">
        <f t="shared" si="4"/>
        <v>0</v>
      </c>
      <c r="AK14" s="18">
        <f t="shared" si="5"/>
        <v>0</v>
      </c>
      <c r="AL14" s="18">
        <f t="shared" si="6"/>
        <v>0</v>
      </c>
    </row>
    <row r="15" spans="1:38" ht="15" customHeight="1" x14ac:dyDescent="0.3">
      <c r="A15" s="7" t="s">
        <v>55</v>
      </c>
      <c r="B15" s="7" t="s">
        <v>56</v>
      </c>
      <c r="C15" s="13">
        <v>1477.96</v>
      </c>
      <c r="D15" s="13">
        <v>1477.96</v>
      </c>
      <c r="E15" s="13">
        <v>792.62</v>
      </c>
      <c r="F15" s="13">
        <v>484.51</v>
      </c>
      <c r="G15" s="14">
        <v>1450</v>
      </c>
      <c r="H15" s="13">
        <v>1747.24</v>
      </c>
      <c r="I15" s="13">
        <v>1747.24</v>
      </c>
      <c r="J15" s="14">
        <v>1450</v>
      </c>
      <c r="K15" s="13">
        <v>1428.53</v>
      </c>
      <c r="L15" s="13">
        <v>1397.24</v>
      </c>
      <c r="M15" s="14">
        <v>1352.76</v>
      </c>
      <c r="N15" s="13">
        <v>1352.76</v>
      </c>
      <c r="O15" s="13">
        <v>234.67</v>
      </c>
      <c r="P15" s="15">
        <v>1200</v>
      </c>
      <c r="Q15" s="16">
        <v>971.85</v>
      </c>
      <c r="R15" s="16">
        <v>971.85</v>
      </c>
      <c r="S15" s="17">
        <v>1140</v>
      </c>
      <c r="T15" s="18">
        <v>1140</v>
      </c>
      <c r="U15" s="19">
        <v>0</v>
      </c>
      <c r="V15" s="15">
        <v>2040</v>
      </c>
      <c r="W15" s="19">
        <v>2040</v>
      </c>
      <c r="X15" s="19">
        <v>0</v>
      </c>
      <c r="Y15" s="19">
        <v>2040</v>
      </c>
      <c r="Z15" s="19"/>
      <c r="AA15" s="19">
        <v>2040</v>
      </c>
      <c r="AB15" s="19"/>
      <c r="AC15" s="19">
        <f t="shared" si="2"/>
        <v>2040</v>
      </c>
      <c r="AD15" s="19"/>
      <c r="AI15" s="19">
        <f t="shared" si="3"/>
        <v>2040</v>
      </c>
      <c r="AJ15" s="18">
        <f t="shared" si="4"/>
        <v>2040</v>
      </c>
      <c r="AK15" s="18">
        <f t="shared" si="5"/>
        <v>2040</v>
      </c>
      <c r="AL15" s="18">
        <f t="shared" si="6"/>
        <v>2040</v>
      </c>
    </row>
    <row r="16" spans="1:38" x14ac:dyDescent="0.3">
      <c r="A16" s="7" t="s">
        <v>57</v>
      </c>
      <c r="B16" s="7" t="s">
        <v>58</v>
      </c>
      <c r="C16" s="13">
        <v>602.03</v>
      </c>
      <c r="D16" s="13">
        <v>505.98</v>
      </c>
      <c r="E16" s="13">
        <v>4500</v>
      </c>
      <c r="F16" s="13">
        <v>4021.54</v>
      </c>
      <c r="G16" s="14">
        <v>4500</v>
      </c>
      <c r="H16" s="13">
        <v>3201.64</v>
      </c>
      <c r="I16" s="13">
        <v>2561.34</v>
      </c>
      <c r="J16" s="14">
        <v>3800</v>
      </c>
      <c r="K16" s="13">
        <v>2252.37</v>
      </c>
      <c r="L16" s="13">
        <v>2252.37</v>
      </c>
      <c r="M16" s="14">
        <v>4000</v>
      </c>
      <c r="N16" s="13">
        <v>4000</v>
      </c>
      <c r="O16" s="13">
        <v>5418.44</v>
      </c>
      <c r="P16" s="15">
        <v>4000</v>
      </c>
      <c r="Q16" s="16">
        <v>4000</v>
      </c>
      <c r="R16" s="16">
        <v>2667.79</v>
      </c>
      <c r="S16" s="17">
        <v>3800</v>
      </c>
      <c r="T16" s="18">
        <v>3800</v>
      </c>
      <c r="U16" s="19">
        <v>2780.35</v>
      </c>
      <c r="V16" s="15">
        <v>3800</v>
      </c>
      <c r="W16" s="19">
        <v>3800</v>
      </c>
      <c r="X16" s="19">
        <v>-210.64</v>
      </c>
      <c r="Y16" s="19">
        <v>3800</v>
      </c>
      <c r="Z16" s="19"/>
      <c r="AA16" s="19">
        <v>3800</v>
      </c>
      <c r="AB16" s="19"/>
      <c r="AC16" s="19">
        <f t="shared" si="2"/>
        <v>3800</v>
      </c>
      <c r="AD16" s="19"/>
      <c r="AI16" s="19">
        <f t="shared" si="3"/>
        <v>3800</v>
      </c>
      <c r="AJ16" s="18">
        <f t="shared" si="4"/>
        <v>3800</v>
      </c>
      <c r="AK16" s="18">
        <f t="shared" si="5"/>
        <v>3800</v>
      </c>
      <c r="AL16" s="18">
        <f t="shared" si="6"/>
        <v>3800</v>
      </c>
    </row>
    <row r="17" spans="1:38" ht="100.8" x14ac:dyDescent="0.3">
      <c r="A17" s="7" t="s">
        <v>59</v>
      </c>
      <c r="B17" s="7" t="s">
        <v>60</v>
      </c>
      <c r="C17" s="13">
        <v>3655.6</v>
      </c>
      <c r="D17" s="13">
        <v>3655.6</v>
      </c>
      <c r="E17" s="13">
        <v>5291.36</v>
      </c>
      <c r="F17" s="13">
        <v>5001.8</v>
      </c>
      <c r="G17" s="14">
        <v>4500</v>
      </c>
      <c r="H17" s="13">
        <v>6500</v>
      </c>
      <c r="I17" s="13">
        <v>6212.5</v>
      </c>
      <c r="J17" s="14">
        <v>4500</v>
      </c>
      <c r="K17" s="13">
        <v>3415.6</v>
      </c>
      <c r="L17" s="13">
        <v>3415.6</v>
      </c>
      <c r="M17" s="14">
        <v>6000</v>
      </c>
      <c r="N17" s="13">
        <v>6000</v>
      </c>
      <c r="O17" s="13">
        <v>5802.15</v>
      </c>
      <c r="P17" s="15">
        <v>6000</v>
      </c>
      <c r="Q17" s="16">
        <v>5593.41</v>
      </c>
      <c r="R17" s="16">
        <v>5593.41</v>
      </c>
      <c r="S17" s="17">
        <v>5700</v>
      </c>
      <c r="T17" s="18">
        <v>5700</v>
      </c>
      <c r="U17" s="19">
        <v>7760.28</v>
      </c>
      <c r="V17" s="15">
        <v>6250</v>
      </c>
      <c r="W17" s="19">
        <v>6250</v>
      </c>
      <c r="X17" s="19">
        <v>353.44</v>
      </c>
      <c r="Y17" s="19">
        <v>6800</v>
      </c>
      <c r="Z17" s="19"/>
      <c r="AA17" s="19">
        <v>6800</v>
      </c>
      <c r="AB17" s="19"/>
      <c r="AC17" s="19">
        <f t="shared" si="2"/>
        <v>6800</v>
      </c>
      <c r="AD17" s="19"/>
      <c r="AE17" s="12" t="s">
        <v>61</v>
      </c>
      <c r="AF17" s="12" t="s">
        <v>62</v>
      </c>
      <c r="AG17" s="12" t="s">
        <v>63</v>
      </c>
      <c r="AI17" s="19">
        <f t="shared" si="3"/>
        <v>6800</v>
      </c>
      <c r="AJ17" s="18">
        <f t="shared" si="4"/>
        <v>6800</v>
      </c>
      <c r="AK17" s="18">
        <f t="shared" si="5"/>
        <v>6800</v>
      </c>
      <c r="AL17" s="18">
        <f t="shared" si="6"/>
        <v>6800</v>
      </c>
    </row>
    <row r="18" spans="1:38" hidden="1" x14ac:dyDescent="0.3">
      <c r="A18" s="7" t="s">
        <v>64</v>
      </c>
      <c r="B18" s="7" t="s">
        <v>65</v>
      </c>
      <c r="C18" s="13">
        <v>2903.1</v>
      </c>
      <c r="D18" s="13">
        <v>2903.1</v>
      </c>
      <c r="E18" s="13">
        <v>100</v>
      </c>
      <c r="F18" s="13">
        <v>57.09</v>
      </c>
      <c r="G18" s="14">
        <v>100</v>
      </c>
      <c r="H18" s="13">
        <v>100</v>
      </c>
      <c r="I18" s="13">
        <v>1.52</v>
      </c>
      <c r="J18" s="14">
        <v>50</v>
      </c>
      <c r="K18" s="13">
        <v>149.71</v>
      </c>
      <c r="L18" s="13">
        <v>149.71</v>
      </c>
      <c r="M18" s="14">
        <v>0</v>
      </c>
      <c r="N18" s="13">
        <v>0</v>
      </c>
      <c r="O18" s="13">
        <v>0</v>
      </c>
      <c r="P18" s="15">
        <v>0</v>
      </c>
      <c r="Q18" s="19">
        <v>0</v>
      </c>
      <c r="R18" s="19">
        <v>0</v>
      </c>
      <c r="S18" s="17">
        <v>0</v>
      </c>
      <c r="T18" s="18">
        <v>0</v>
      </c>
      <c r="U18" s="19">
        <v>0</v>
      </c>
      <c r="V18" s="15">
        <v>0</v>
      </c>
      <c r="W18" s="19">
        <v>0</v>
      </c>
      <c r="X18" s="19">
        <v>0</v>
      </c>
      <c r="Y18" s="19">
        <v>0</v>
      </c>
      <c r="Z18" s="19"/>
      <c r="AA18" s="19">
        <v>0</v>
      </c>
      <c r="AB18" s="19"/>
      <c r="AC18" s="19">
        <f t="shared" si="2"/>
        <v>0</v>
      </c>
      <c r="AD18" s="19"/>
      <c r="AI18" s="19">
        <f t="shared" si="3"/>
        <v>0</v>
      </c>
      <c r="AJ18" s="18">
        <f t="shared" si="4"/>
        <v>0</v>
      </c>
      <c r="AK18" s="18">
        <f t="shared" si="5"/>
        <v>0</v>
      </c>
      <c r="AL18" s="18">
        <f t="shared" si="6"/>
        <v>0</v>
      </c>
    </row>
    <row r="19" spans="1:38" hidden="1" x14ac:dyDescent="0.3">
      <c r="A19" s="7" t="s">
        <v>66</v>
      </c>
      <c r="B19" s="7" t="s">
        <v>67</v>
      </c>
      <c r="C19" s="13">
        <v>2526.1999999999998</v>
      </c>
      <c r="D19" s="13">
        <v>2526.1999999999998</v>
      </c>
      <c r="E19" s="13">
        <v>4592.53</v>
      </c>
      <c r="F19" s="13">
        <v>4581.25</v>
      </c>
      <c r="G19" s="14">
        <v>3000</v>
      </c>
      <c r="H19" s="13">
        <v>4916.76</v>
      </c>
      <c r="I19" s="13">
        <v>4437.5200000000004</v>
      </c>
      <c r="J19" s="14">
        <v>4800</v>
      </c>
      <c r="K19" s="13">
        <v>4015.1</v>
      </c>
      <c r="L19" s="13">
        <v>4015.1</v>
      </c>
      <c r="M19" s="14">
        <v>0</v>
      </c>
      <c r="N19" s="13">
        <v>0</v>
      </c>
      <c r="O19" s="13">
        <v>-343.14</v>
      </c>
      <c r="P19" s="15">
        <v>0</v>
      </c>
      <c r="Q19" s="19">
        <v>0</v>
      </c>
      <c r="R19" s="19">
        <v>0</v>
      </c>
      <c r="S19" s="17">
        <v>0</v>
      </c>
      <c r="T19" s="18">
        <v>0</v>
      </c>
      <c r="U19" s="19">
        <v>0</v>
      </c>
      <c r="V19" s="15">
        <v>0</v>
      </c>
      <c r="W19" s="19">
        <v>0</v>
      </c>
      <c r="X19" s="19">
        <v>0</v>
      </c>
      <c r="Y19" s="19">
        <v>0</v>
      </c>
      <c r="Z19" s="19"/>
      <c r="AA19" s="19">
        <v>0</v>
      </c>
      <c r="AB19" s="19"/>
      <c r="AC19" s="19">
        <f t="shared" si="2"/>
        <v>0</v>
      </c>
      <c r="AD19" s="19"/>
      <c r="AI19" s="19">
        <f t="shared" si="3"/>
        <v>0</v>
      </c>
      <c r="AJ19" s="18">
        <f t="shared" si="4"/>
        <v>0</v>
      </c>
      <c r="AK19" s="18">
        <f t="shared" si="5"/>
        <v>0</v>
      </c>
      <c r="AL19" s="18">
        <f t="shared" si="6"/>
        <v>0</v>
      </c>
    </row>
    <row r="20" spans="1:38" x14ac:dyDescent="0.3">
      <c r="A20" s="7" t="s">
        <v>68</v>
      </c>
      <c r="B20" s="7" t="s">
        <v>69</v>
      </c>
      <c r="C20" s="13">
        <v>173.81</v>
      </c>
      <c r="D20" s="13">
        <v>78.3</v>
      </c>
      <c r="E20" s="13">
        <v>334.34</v>
      </c>
      <c r="F20" s="13">
        <v>0</v>
      </c>
      <c r="G20" s="14">
        <v>1000</v>
      </c>
      <c r="H20" s="13">
        <v>966.6</v>
      </c>
      <c r="I20" s="13">
        <v>965.72</v>
      </c>
      <c r="J20" s="14">
        <v>250</v>
      </c>
      <c r="K20" s="13">
        <v>118</v>
      </c>
      <c r="L20" s="13">
        <v>118</v>
      </c>
      <c r="M20" s="14">
        <v>1000</v>
      </c>
      <c r="N20" s="13">
        <v>1000</v>
      </c>
      <c r="O20" s="13">
        <v>689.29</v>
      </c>
      <c r="P20" s="15">
        <v>1200</v>
      </c>
      <c r="Q20" s="16">
        <v>167.68</v>
      </c>
      <c r="R20" s="16">
        <v>167.68</v>
      </c>
      <c r="S20" s="17">
        <v>1140</v>
      </c>
      <c r="T20" s="18">
        <v>1140</v>
      </c>
      <c r="U20" s="19">
        <v>297.95999999999998</v>
      </c>
      <c r="V20" s="15">
        <v>1140</v>
      </c>
      <c r="W20" s="19">
        <v>1140</v>
      </c>
      <c r="X20" s="19">
        <v>0</v>
      </c>
      <c r="Y20" s="19">
        <v>1140</v>
      </c>
      <c r="Z20" s="19"/>
      <c r="AA20" s="19">
        <v>1140</v>
      </c>
      <c r="AB20" s="19"/>
      <c r="AC20" s="19">
        <f t="shared" si="2"/>
        <v>1140</v>
      </c>
      <c r="AD20" s="159">
        <v>1140</v>
      </c>
      <c r="AF20" s="12" t="s">
        <v>1816</v>
      </c>
      <c r="AI20" s="19">
        <f t="shared" si="3"/>
        <v>1140</v>
      </c>
      <c r="AJ20" s="18">
        <f t="shared" si="4"/>
        <v>1140</v>
      </c>
      <c r="AK20" s="18">
        <f t="shared" si="5"/>
        <v>1140</v>
      </c>
      <c r="AL20" s="18">
        <f t="shared" si="6"/>
        <v>1140</v>
      </c>
    </row>
    <row r="21" spans="1:38" x14ac:dyDescent="0.3">
      <c r="A21" s="7" t="s">
        <v>70</v>
      </c>
      <c r="B21" s="7" t="s">
        <v>71</v>
      </c>
      <c r="C21" s="13">
        <v>100</v>
      </c>
      <c r="D21" s="13">
        <v>0</v>
      </c>
      <c r="E21" s="13">
        <v>200</v>
      </c>
      <c r="F21" s="13">
        <v>134.41999999999999</v>
      </c>
      <c r="G21" s="14">
        <v>200</v>
      </c>
      <c r="H21" s="13">
        <v>2404.52</v>
      </c>
      <c r="I21" s="13">
        <v>2403.89</v>
      </c>
      <c r="J21" s="14">
        <v>100</v>
      </c>
      <c r="K21" s="13">
        <v>4058.12</v>
      </c>
      <c r="L21" s="13">
        <v>4058.12</v>
      </c>
      <c r="M21" s="14">
        <v>3585.1</v>
      </c>
      <c r="N21" s="13">
        <v>3585.1</v>
      </c>
      <c r="O21" s="13">
        <v>3258.96</v>
      </c>
      <c r="P21" s="15">
        <v>4000</v>
      </c>
      <c r="Q21" s="16">
        <v>884.03</v>
      </c>
      <c r="R21" s="16">
        <v>884.03</v>
      </c>
      <c r="S21" s="17">
        <v>3800</v>
      </c>
      <c r="T21" s="18">
        <v>3800</v>
      </c>
      <c r="U21" s="19">
        <v>3054.73</v>
      </c>
      <c r="V21" s="15">
        <v>5500</v>
      </c>
      <c r="W21" s="19">
        <v>5500</v>
      </c>
      <c r="X21" s="19">
        <v>1115.6199999999999</v>
      </c>
      <c r="Y21" s="19">
        <v>5500</v>
      </c>
      <c r="Z21" s="19"/>
      <c r="AA21" s="19">
        <v>5500</v>
      </c>
      <c r="AB21" s="19"/>
      <c r="AC21" s="19">
        <f t="shared" si="2"/>
        <v>5500</v>
      </c>
      <c r="AD21" s="159">
        <v>5500</v>
      </c>
      <c r="AF21" s="12" t="s">
        <v>1816</v>
      </c>
      <c r="AG21" s="12"/>
      <c r="AI21" s="19">
        <f t="shared" si="3"/>
        <v>5500</v>
      </c>
      <c r="AJ21" s="18">
        <f t="shared" si="4"/>
        <v>5500</v>
      </c>
      <c r="AK21" s="18">
        <f t="shared" si="5"/>
        <v>5500</v>
      </c>
      <c r="AL21" s="18">
        <f t="shared" si="6"/>
        <v>5500</v>
      </c>
    </row>
    <row r="22" spans="1:38" x14ac:dyDescent="0.3">
      <c r="A22" s="7" t="s">
        <v>72</v>
      </c>
      <c r="B22" s="7" t="s">
        <v>73</v>
      </c>
      <c r="C22" s="13">
        <v>180.92</v>
      </c>
      <c r="D22" s="13">
        <v>130</v>
      </c>
      <c r="E22" s="13">
        <v>170.68</v>
      </c>
      <c r="F22" s="13">
        <v>169.99</v>
      </c>
      <c r="G22" s="14">
        <v>1000</v>
      </c>
      <c r="H22" s="13">
        <v>335</v>
      </c>
      <c r="I22" s="13">
        <v>335</v>
      </c>
      <c r="J22" s="14">
        <v>1000</v>
      </c>
      <c r="K22" s="13">
        <v>1180.68</v>
      </c>
      <c r="L22" s="13">
        <v>1180.68</v>
      </c>
      <c r="M22" s="14">
        <v>3850</v>
      </c>
      <c r="N22" s="13">
        <v>3850</v>
      </c>
      <c r="O22" s="13">
        <v>2321.1799999999998</v>
      </c>
      <c r="P22" s="15">
        <v>4000</v>
      </c>
      <c r="Q22" s="16">
        <v>1755</v>
      </c>
      <c r="R22" s="16">
        <v>1755</v>
      </c>
      <c r="S22" s="17">
        <v>3800</v>
      </c>
      <c r="T22" s="18">
        <v>3800</v>
      </c>
      <c r="U22" s="19">
        <v>926.67</v>
      </c>
      <c r="V22" s="15">
        <v>3800</v>
      </c>
      <c r="W22" s="19">
        <v>3800</v>
      </c>
      <c r="X22" s="19">
        <v>0</v>
      </c>
      <c r="Y22" s="19">
        <v>3800</v>
      </c>
      <c r="Z22" s="19"/>
      <c r="AA22" s="19">
        <v>3800</v>
      </c>
      <c r="AB22" s="19"/>
      <c r="AC22" s="19">
        <f t="shared" si="2"/>
        <v>3800</v>
      </c>
      <c r="AD22" s="159">
        <v>3800</v>
      </c>
      <c r="AF22" s="12" t="s">
        <v>1816</v>
      </c>
      <c r="AI22" s="19">
        <f t="shared" si="3"/>
        <v>3800</v>
      </c>
      <c r="AJ22" s="18">
        <f t="shared" si="4"/>
        <v>3800</v>
      </c>
      <c r="AK22" s="18">
        <f t="shared" si="5"/>
        <v>3800</v>
      </c>
      <c r="AL22" s="18">
        <f t="shared" si="6"/>
        <v>3800</v>
      </c>
    </row>
    <row r="23" spans="1:38" x14ac:dyDescent="0.3">
      <c r="A23" s="7" t="s">
        <v>74</v>
      </c>
      <c r="B23" s="7" t="s">
        <v>75</v>
      </c>
      <c r="C23" s="13">
        <v>0</v>
      </c>
      <c r="D23" s="13">
        <v>0</v>
      </c>
      <c r="E23" s="13">
        <v>0</v>
      </c>
      <c r="F23" s="13">
        <v>0</v>
      </c>
      <c r="G23" s="14">
        <v>0</v>
      </c>
      <c r="H23" s="13">
        <v>0</v>
      </c>
      <c r="I23" s="13">
        <v>0</v>
      </c>
      <c r="J23" s="14">
        <v>300</v>
      </c>
      <c r="K23" s="13">
        <v>25</v>
      </c>
      <c r="L23" s="13">
        <v>25</v>
      </c>
      <c r="M23" s="14">
        <v>264.89999999999998</v>
      </c>
      <c r="N23" s="13">
        <v>264.89999999999998</v>
      </c>
      <c r="O23" s="13">
        <v>264.89999999999998</v>
      </c>
      <c r="P23" s="15">
        <v>325</v>
      </c>
      <c r="Q23" s="16">
        <v>319.89999999999998</v>
      </c>
      <c r="R23" s="16">
        <v>319.89999999999998</v>
      </c>
      <c r="S23" s="17">
        <v>295</v>
      </c>
      <c r="T23" s="18">
        <v>295</v>
      </c>
      <c r="U23" s="19">
        <v>74.900000000000006</v>
      </c>
      <c r="V23" s="15">
        <v>320</v>
      </c>
      <c r="W23" s="19">
        <v>320</v>
      </c>
      <c r="X23" s="19">
        <v>34.9</v>
      </c>
      <c r="Y23" s="19">
        <v>320</v>
      </c>
      <c r="Z23" s="19"/>
      <c r="AA23" s="19">
        <v>320</v>
      </c>
      <c r="AB23" s="19"/>
      <c r="AC23" s="19">
        <f t="shared" si="2"/>
        <v>320</v>
      </c>
      <c r="AD23" s="19"/>
      <c r="AF23" s="123" t="s">
        <v>76</v>
      </c>
      <c r="AI23" s="19">
        <f t="shared" si="3"/>
        <v>320</v>
      </c>
      <c r="AJ23" s="18">
        <f t="shared" si="4"/>
        <v>320</v>
      </c>
      <c r="AK23" s="18">
        <f t="shared" si="5"/>
        <v>320</v>
      </c>
      <c r="AL23" s="18">
        <f t="shared" si="6"/>
        <v>320</v>
      </c>
    </row>
    <row r="24" spans="1:38" hidden="1" x14ac:dyDescent="0.3">
      <c r="A24" s="7" t="s">
        <v>77</v>
      </c>
      <c r="B24" s="7" t="s">
        <v>78</v>
      </c>
      <c r="C24" s="13">
        <v>0</v>
      </c>
      <c r="D24" s="13">
        <v>1250</v>
      </c>
      <c r="E24" s="13">
        <v>0</v>
      </c>
      <c r="F24" s="13">
        <v>0</v>
      </c>
      <c r="G24" s="14">
        <v>0</v>
      </c>
      <c r="H24" s="13">
        <v>0</v>
      </c>
      <c r="I24" s="13">
        <v>0</v>
      </c>
      <c r="J24" s="14">
        <v>0</v>
      </c>
      <c r="K24" s="13">
        <v>0</v>
      </c>
      <c r="L24" s="13">
        <v>0</v>
      </c>
      <c r="M24" s="14">
        <v>0</v>
      </c>
      <c r="N24" s="13">
        <v>0</v>
      </c>
      <c r="O24" s="13">
        <v>0</v>
      </c>
      <c r="P24" s="15">
        <v>0</v>
      </c>
      <c r="Q24" s="19">
        <v>0</v>
      </c>
      <c r="R24" s="19">
        <v>0</v>
      </c>
      <c r="S24" s="17">
        <v>0</v>
      </c>
      <c r="T24" s="18">
        <v>0</v>
      </c>
      <c r="U24" s="19">
        <v>0</v>
      </c>
      <c r="V24" s="15">
        <v>0</v>
      </c>
      <c r="W24" s="19">
        <v>0</v>
      </c>
      <c r="X24" s="19"/>
      <c r="Y24" s="19">
        <v>0</v>
      </c>
      <c r="Z24" s="19"/>
      <c r="AA24" s="19">
        <v>0</v>
      </c>
      <c r="AB24" s="19"/>
      <c r="AC24" s="19">
        <f t="shared" si="2"/>
        <v>0</v>
      </c>
      <c r="AD24" s="19"/>
      <c r="AI24" s="19">
        <f t="shared" si="3"/>
        <v>0</v>
      </c>
      <c r="AJ24" s="18">
        <f t="shared" si="4"/>
        <v>0</v>
      </c>
      <c r="AK24" s="18">
        <f t="shared" si="5"/>
        <v>0</v>
      </c>
      <c r="AL24" s="18">
        <f t="shared" si="6"/>
        <v>0</v>
      </c>
    </row>
    <row r="25" spans="1:38" hidden="1" x14ac:dyDescent="0.3">
      <c r="A25" s="7" t="s">
        <v>79</v>
      </c>
      <c r="B25" s="7" t="s">
        <v>80</v>
      </c>
      <c r="C25" s="13">
        <v>2216.0100000000002</v>
      </c>
      <c r="D25" s="13">
        <v>2157.5100000000002</v>
      </c>
      <c r="E25" s="13">
        <v>5147.57</v>
      </c>
      <c r="F25" s="13">
        <v>4914.3999999999996</v>
      </c>
      <c r="G25" s="14">
        <v>3000</v>
      </c>
      <c r="H25" s="13">
        <v>3770</v>
      </c>
      <c r="I25" s="13">
        <v>3489.54</v>
      </c>
      <c r="J25" s="14">
        <v>3200</v>
      </c>
      <c r="K25" s="13">
        <v>4406.05</v>
      </c>
      <c r="L25" s="13">
        <v>4406.05</v>
      </c>
      <c r="M25" s="14">
        <v>0</v>
      </c>
      <c r="N25" s="13">
        <v>0</v>
      </c>
      <c r="O25" s="13">
        <v>0</v>
      </c>
      <c r="P25" s="15">
        <v>0</v>
      </c>
      <c r="Q25" s="19">
        <v>0</v>
      </c>
      <c r="R25" s="19">
        <v>0</v>
      </c>
      <c r="S25" s="17">
        <v>0</v>
      </c>
      <c r="T25" s="18">
        <v>0</v>
      </c>
      <c r="U25" s="19">
        <v>0</v>
      </c>
      <c r="V25" s="15">
        <v>0</v>
      </c>
      <c r="W25" s="19">
        <v>0</v>
      </c>
      <c r="X25" s="19">
        <v>0</v>
      </c>
      <c r="Y25" s="19">
        <v>0</v>
      </c>
      <c r="Z25" s="19"/>
      <c r="AA25" s="19">
        <v>0</v>
      </c>
      <c r="AB25" s="19"/>
      <c r="AC25" s="19">
        <f t="shared" si="2"/>
        <v>0</v>
      </c>
      <c r="AD25" s="19"/>
      <c r="AI25" s="19">
        <f t="shared" si="3"/>
        <v>0</v>
      </c>
      <c r="AJ25" s="18">
        <f t="shared" si="4"/>
        <v>0</v>
      </c>
      <c r="AK25" s="18">
        <f t="shared" si="5"/>
        <v>0</v>
      </c>
      <c r="AL25" s="18">
        <f t="shared" si="6"/>
        <v>0</v>
      </c>
    </row>
    <row r="26" spans="1:38" hidden="1" x14ac:dyDescent="0.3">
      <c r="A26" s="7" t="s">
        <v>81</v>
      </c>
      <c r="B26" s="7" t="s">
        <v>82</v>
      </c>
      <c r="C26" s="13">
        <v>440.72</v>
      </c>
      <c r="D26" s="13">
        <v>392.85</v>
      </c>
      <c r="E26" s="13">
        <v>0</v>
      </c>
      <c r="F26" s="13">
        <v>0</v>
      </c>
      <c r="G26" s="14">
        <v>0</v>
      </c>
      <c r="H26" s="13">
        <v>0</v>
      </c>
      <c r="I26" s="13">
        <v>0</v>
      </c>
      <c r="J26" s="14">
        <v>0</v>
      </c>
      <c r="K26" s="13">
        <v>0</v>
      </c>
      <c r="L26" s="13">
        <v>0</v>
      </c>
      <c r="M26" s="14">
        <v>0</v>
      </c>
      <c r="N26" s="13">
        <v>0</v>
      </c>
      <c r="O26" s="13">
        <v>0</v>
      </c>
      <c r="P26" s="15">
        <v>0</v>
      </c>
      <c r="Q26" s="19">
        <v>0</v>
      </c>
      <c r="R26" s="19">
        <v>0</v>
      </c>
      <c r="S26" s="17">
        <v>0</v>
      </c>
      <c r="T26" s="18">
        <v>0</v>
      </c>
      <c r="U26" s="19">
        <v>0</v>
      </c>
      <c r="V26" s="15">
        <v>0</v>
      </c>
      <c r="W26" s="19">
        <v>0</v>
      </c>
      <c r="X26" s="19">
        <v>0</v>
      </c>
      <c r="Y26" s="19">
        <v>0</v>
      </c>
      <c r="Z26" s="19"/>
      <c r="AA26" s="19">
        <v>0</v>
      </c>
      <c r="AB26" s="19"/>
      <c r="AC26" s="19">
        <f t="shared" si="2"/>
        <v>0</v>
      </c>
      <c r="AD26" s="19"/>
      <c r="AI26" s="19">
        <f t="shared" si="3"/>
        <v>0</v>
      </c>
      <c r="AJ26" s="18">
        <f t="shared" si="4"/>
        <v>0</v>
      </c>
      <c r="AK26" s="18">
        <f t="shared" si="5"/>
        <v>0</v>
      </c>
      <c r="AL26" s="18">
        <f t="shared" si="6"/>
        <v>0</v>
      </c>
    </row>
    <row r="27" spans="1:38" x14ac:dyDescent="0.3">
      <c r="A27" s="7" t="s">
        <v>83</v>
      </c>
      <c r="B27" s="7" t="s">
        <v>84</v>
      </c>
      <c r="C27" s="13">
        <v>0</v>
      </c>
      <c r="D27" s="13">
        <v>0</v>
      </c>
      <c r="E27" s="13">
        <v>150</v>
      </c>
      <c r="F27" s="13">
        <v>0</v>
      </c>
      <c r="G27" s="14">
        <v>0</v>
      </c>
      <c r="H27" s="13">
        <v>0</v>
      </c>
      <c r="I27" s="13">
        <v>0</v>
      </c>
      <c r="J27" s="14">
        <v>500</v>
      </c>
      <c r="K27" s="13">
        <v>420.71</v>
      </c>
      <c r="L27" s="13">
        <v>420.71</v>
      </c>
      <c r="M27" s="14">
        <v>500</v>
      </c>
      <c r="N27" s="13">
        <v>500</v>
      </c>
      <c r="O27" s="13">
        <v>745.51</v>
      </c>
      <c r="P27" s="15">
        <v>1000</v>
      </c>
      <c r="Q27" s="16">
        <v>1115.4000000000001</v>
      </c>
      <c r="R27" s="16">
        <v>1115.4000000000001</v>
      </c>
      <c r="S27" s="17">
        <v>1000</v>
      </c>
      <c r="T27" s="18">
        <v>1000</v>
      </c>
      <c r="U27" s="19">
        <v>1051.4000000000001</v>
      </c>
      <c r="V27" s="15">
        <v>1376</v>
      </c>
      <c r="W27" s="19">
        <v>1376</v>
      </c>
      <c r="X27" s="19">
        <v>351.8</v>
      </c>
      <c r="Y27" s="19">
        <v>1376</v>
      </c>
      <c r="Z27" s="19"/>
      <c r="AA27" s="19">
        <v>1376</v>
      </c>
      <c r="AB27" s="19"/>
      <c r="AC27" s="19">
        <f t="shared" si="2"/>
        <v>1376</v>
      </c>
      <c r="AD27" s="19"/>
      <c r="AG27" s="12"/>
      <c r="AH27" s="12"/>
      <c r="AI27" s="108">
        <f t="shared" si="3"/>
        <v>1376</v>
      </c>
      <c r="AJ27" s="18">
        <f t="shared" si="4"/>
        <v>1376</v>
      </c>
      <c r="AK27" s="18">
        <f t="shared" si="5"/>
        <v>1376</v>
      </c>
      <c r="AL27" s="18">
        <f t="shared" si="6"/>
        <v>1376</v>
      </c>
    </row>
    <row r="28" spans="1:38" x14ac:dyDescent="0.3">
      <c r="A28" s="7" t="s">
        <v>85</v>
      </c>
      <c r="B28" s="7" t="s">
        <v>86</v>
      </c>
      <c r="C28" s="13">
        <v>2914</v>
      </c>
      <c r="D28" s="13">
        <v>2914</v>
      </c>
      <c r="E28" s="13">
        <v>400</v>
      </c>
      <c r="F28" s="13">
        <v>182.98</v>
      </c>
      <c r="G28" s="14">
        <v>0</v>
      </c>
      <c r="H28" s="13">
        <v>0</v>
      </c>
      <c r="I28" s="13">
        <v>0</v>
      </c>
      <c r="J28" s="14">
        <v>0</v>
      </c>
      <c r="K28" s="13">
        <v>0</v>
      </c>
      <c r="L28" s="13">
        <v>0</v>
      </c>
      <c r="M28" s="14">
        <v>0</v>
      </c>
      <c r="N28" s="13">
        <v>0</v>
      </c>
      <c r="O28" s="13">
        <v>0</v>
      </c>
      <c r="P28" s="15">
        <v>0</v>
      </c>
      <c r="Q28" s="19">
        <v>0</v>
      </c>
      <c r="R28" s="19">
        <v>0</v>
      </c>
      <c r="S28" s="17">
        <v>0</v>
      </c>
      <c r="T28" s="18">
        <v>0</v>
      </c>
      <c r="U28" s="19">
        <v>210.77</v>
      </c>
      <c r="V28" s="15">
        <v>0</v>
      </c>
      <c r="W28" s="19">
        <v>0</v>
      </c>
      <c r="X28" s="19">
        <v>0</v>
      </c>
      <c r="Y28" s="19">
        <v>0</v>
      </c>
      <c r="Z28" s="19"/>
      <c r="AA28" s="19">
        <v>0</v>
      </c>
      <c r="AB28" s="19"/>
      <c r="AC28" s="19">
        <f t="shared" si="2"/>
        <v>0</v>
      </c>
      <c r="AD28" s="19"/>
      <c r="AI28" s="19">
        <f t="shared" si="3"/>
        <v>0</v>
      </c>
      <c r="AJ28" s="18">
        <f t="shared" si="4"/>
        <v>0</v>
      </c>
      <c r="AK28" s="18">
        <f t="shared" si="5"/>
        <v>0</v>
      </c>
      <c r="AL28" s="18">
        <f t="shared" si="6"/>
        <v>0</v>
      </c>
    </row>
    <row r="29" spans="1:38" x14ac:dyDescent="0.3">
      <c r="A29" s="21" t="s">
        <v>87</v>
      </c>
      <c r="B29" s="21" t="s">
        <v>88</v>
      </c>
      <c r="C29" s="22">
        <f t="shared" ref="C29:R29" si="7">SUM(C3:C28)</f>
        <v>102833.15000000001</v>
      </c>
      <c r="D29" s="22">
        <f t="shared" si="7"/>
        <v>103634.23000000001</v>
      </c>
      <c r="E29" s="22">
        <f t="shared" si="7"/>
        <v>141419.43</v>
      </c>
      <c r="F29" s="22">
        <f t="shared" si="7"/>
        <v>143741.63999999998</v>
      </c>
      <c r="G29" s="22">
        <f>SUM(G3:G28)</f>
        <v>99055.56</v>
      </c>
      <c r="H29" s="22">
        <f t="shared" si="7"/>
        <v>121427.68000000001</v>
      </c>
      <c r="I29" s="22">
        <f t="shared" si="7"/>
        <v>119083.43000000001</v>
      </c>
      <c r="J29" s="22">
        <f>SUM(J3:J28)</f>
        <v>100841.64999999998</v>
      </c>
      <c r="K29" s="22">
        <f t="shared" si="7"/>
        <v>101956.93000000001</v>
      </c>
      <c r="L29" s="22">
        <f t="shared" si="7"/>
        <v>101769.70000000003</v>
      </c>
      <c r="M29" s="22">
        <f>SUM(M3:M28)</f>
        <v>110182.33999999998</v>
      </c>
      <c r="N29" s="22">
        <f t="shared" si="7"/>
        <v>110182.33999999998</v>
      </c>
      <c r="O29" s="22">
        <f t="shared" si="7"/>
        <v>103885.31</v>
      </c>
      <c r="P29" s="22">
        <f t="shared" si="7"/>
        <v>106705.93111999999</v>
      </c>
      <c r="Q29" s="22">
        <f t="shared" si="7"/>
        <v>96836.949999999983</v>
      </c>
      <c r="R29" s="22">
        <f t="shared" si="7"/>
        <v>95632.389999999985</v>
      </c>
      <c r="S29" s="22">
        <f t="shared" ref="S29:X29" si="8">SUM(S3:S28)</f>
        <v>111398.48594548002</v>
      </c>
      <c r="T29" s="22">
        <f t="shared" si="8"/>
        <v>111398.48594548002</v>
      </c>
      <c r="U29" s="22">
        <f t="shared" si="8"/>
        <v>103024.37</v>
      </c>
      <c r="V29" s="22">
        <f t="shared" si="8"/>
        <v>123702.76</v>
      </c>
      <c r="W29" s="22">
        <f t="shared" si="8"/>
        <v>123702.76</v>
      </c>
      <c r="X29" s="22">
        <f t="shared" si="8"/>
        <v>50452.790000000008</v>
      </c>
      <c r="Y29" s="22" t="e">
        <f>SUM(Y3:Y28)</f>
        <v>#REF!</v>
      </c>
      <c r="Z29" s="22">
        <f t="shared" ref="Z29:AB29" si="9">SUM(Z3:Z28)</f>
        <v>0</v>
      </c>
      <c r="AA29" s="22" t="e">
        <f t="shared" si="9"/>
        <v>#REF!</v>
      </c>
      <c r="AB29" s="22">
        <f t="shared" si="9"/>
        <v>0</v>
      </c>
      <c r="AC29" s="22" t="e">
        <f>SUM(AC3:AC28)</f>
        <v>#REF!</v>
      </c>
      <c r="AD29" s="22"/>
      <c r="AE29" s="22"/>
      <c r="AF29" s="22"/>
      <c r="AG29" s="22"/>
      <c r="AH29" s="22"/>
      <c r="AI29" s="22" t="e">
        <f>SUM(AI3:AI28)</f>
        <v>#REF!</v>
      </c>
      <c r="AJ29" s="22" t="e">
        <f>SUM(AJ3:AJ28)</f>
        <v>#REF!</v>
      </c>
      <c r="AK29" s="22" t="e">
        <f t="shared" ref="AK29:AL29" si="10">SUM(AK3:AK28)</f>
        <v>#REF!</v>
      </c>
      <c r="AL29" s="22" t="e">
        <f t="shared" si="10"/>
        <v>#REF!</v>
      </c>
    </row>
    <row r="30" spans="1:38" x14ac:dyDescent="0.3">
      <c r="A30" s="7" t="s">
        <v>89</v>
      </c>
      <c r="B30" s="8" t="s">
        <v>90</v>
      </c>
      <c r="C30" s="13"/>
      <c r="D30" s="13"/>
      <c r="E30" s="13"/>
      <c r="F30" s="13"/>
      <c r="G30" s="14"/>
      <c r="H30" s="13"/>
      <c r="I30" s="13"/>
      <c r="J30" s="14"/>
      <c r="K30" s="13"/>
      <c r="L30" s="13"/>
      <c r="M30" s="14"/>
      <c r="N30" s="13"/>
      <c r="O30" s="13"/>
      <c r="P30" s="11"/>
      <c r="S30" s="17"/>
      <c r="T30" s="18"/>
      <c r="U30" s="19"/>
      <c r="V30" s="15"/>
      <c r="W30" s="19"/>
      <c r="X30" s="19"/>
      <c r="Y30" s="19"/>
      <c r="Z30" s="19"/>
      <c r="AA30" s="19"/>
      <c r="AB30" s="19"/>
      <c r="AC30" s="19"/>
      <c r="AD30" s="19"/>
      <c r="AJ30" s="18"/>
      <c r="AK30" s="18"/>
      <c r="AL30" s="18"/>
    </row>
    <row r="31" spans="1:38" x14ac:dyDescent="0.3">
      <c r="A31" s="7" t="s">
        <v>91</v>
      </c>
      <c r="B31" s="7" t="s">
        <v>92</v>
      </c>
      <c r="C31" s="13">
        <v>127039.9</v>
      </c>
      <c r="D31" s="13">
        <v>129516.41</v>
      </c>
      <c r="E31" s="13">
        <v>129203.2</v>
      </c>
      <c r="F31" s="13">
        <v>131461.14000000001</v>
      </c>
      <c r="G31" s="14">
        <v>226557.05600000001</v>
      </c>
      <c r="H31" s="13">
        <v>206547.46</v>
      </c>
      <c r="I31" s="13">
        <v>201061.59</v>
      </c>
      <c r="J31" s="14">
        <v>152712</v>
      </c>
      <c r="K31" s="13">
        <v>213382.67</v>
      </c>
      <c r="L31" s="13">
        <v>213337.67</v>
      </c>
      <c r="M31" s="14">
        <v>167128.6</v>
      </c>
      <c r="N31" s="13">
        <v>159779.85</v>
      </c>
      <c r="O31" s="13">
        <v>132861.42000000001</v>
      </c>
      <c r="P31" s="15">
        <v>187485.75</v>
      </c>
      <c r="Q31" s="16">
        <v>126441.49</v>
      </c>
      <c r="R31" s="16">
        <v>126441.52</v>
      </c>
      <c r="S31" s="17">
        <v>218074.5</v>
      </c>
      <c r="T31" s="18">
        <v>213238.54</v>
      </c>
      <c r="U31" s="19">
        <v>182252.12</v>
      </c>
      <c r="V31" s="15">
        <v>240172.88</v>
      </c>
      <c r="W31" s="19">
        <v>240172.88</v>
      </c>
      <c r="X31" s="19">
        <v>123969.06</v>
      </c>
      <c r="Y31" s="19" t="e">
        <f>#REF!</f>
        <v>#REF!</v>
      </c>
      <c r="Z31" s="19"/>
      <c r="AA31" s="19" t="e">
        <f t="shared" ref="AA31:AA33" si="11">Y31</f>
        <v>#REF!</v>
      </c>
      <c r="AB31" s="19"/>
      <c r="AC31" s="19" t="e">
        <f t="shared" ref="AC31:AC36" si="12">AA31</f>
        <v>#REF!</v>
      </c>
      <c r="AD31" s="19"/>
      <c r="AI31" s="18" t="e">
        <f>#REF!</f>
        <v>#REF!</v>
      </c>
      <c r="AJ31" s="18" t="e">
        <f>#REF!</f>
        <v>#REF!</v>
      </c>
      <c r="AK31" s="18" t="e">
        <f>#REF!</f>
        <v>#REF!</v>
      </c>
      <c r="AL31" s="18" t="e">
        <f>#REF!</f>
        <v>#REF!</v>
      </c>
    </row>
    <row r="32" spans="1:38" hidden="1" x14ac:dyDescent="0.3">
      <c r="A32" s="7" t="s">
        <v>93</v>
      </c>
      <c r="B32" s="7" t="s">
        <v>94</v>
      </c>
      <c r="C32" s="13">
        <v>0</v>
      </c>
      <c r="D32" s="13">
        <v>0</v>
      </c>
      <c r="E32" s="13">
        <v>0</v>
      </c>
      <c r="F32" s="13">
        <v>252.72</v>
      </c>
      <c r="G32" s="14">
        <v>0</v>
      </c>
      <c r="H32" s="13">
        <v>0</v>
      </c>
      <c r="I32" s="13">
        <v>0</v>
      </c>
      <c r="J32" s="14">
        <v>0</v>
      </c>
      <c r="K32" s="13">
        <v>0</v>
      </c>
      <c r="L32" s="13">
        <v>0</v>
      </c>
      <c r="M32" s="14">
        <v>0</v>
      </c>
      <c r="N32" s="13">
        <v>0</v>
      </c>
      <c r="O32" s="13">
        <v>0</v>
      </c>
      <c r="P32" s="14">
        <v>0</v>
      </c>
      <c r="Q32" s="16">
        <v>0</v>
      </c>
      <c r="R32" s="16">
        <v>0</v>
      </c>
      <c r="S32" s="17">
        <v>0</v>
      </c>
      <c r="T32" s="18">
        <v>0</v>
      </c>
      <c r="U32" s="19">
        <v>0</v>
      </c>
      <c r="V32" s="15">
        <v>0</v>
      </c>
      <c r="W32" s="19">
        <v>0</v>
      </c>
      <c r="X32" s="19">
        <v>0</v>
      </c>
      <c r="Y32" s="19">
        <v>0</v>
      </c>
      <c r="Z32" s="19"/>
      <c r="AA32" s="19">
        <f t="shared" si="11"/>
        <v>0</v>
      </c>
      <c r="AB32" s="19"/>
      <c r="AC32" s="19">
        <f t="shared" si="12"/>
        <v>0</v>
      </c>
      <c r="AD32" s="19"/>
      <c r="AI32" s="18">
        <v>0</v>
      </c>
      <c r="AJ32" s="18">
        <v>0</v>
      </c>
      <c r="AK32" s="18">
        <v>0</v>
      </c>
      <c r="AL32" s="18">
        <v>0</v>
      </c>
    </row>
    <row r="33" spans="1:38" x14ac:dyDescent="0.3">
      <c r="A33" s="7" t="s">
        <v>95</v>
      </c>
      <c r="B33" s="7" t="s">
        <v>96</v>
      </c>
      <c r="C33" s="13"/>
      <c r="D33" s="13"/>
      <c r="E33" s="13"/>
      <c r="F33" s="13"/>
      <c r="G33" s="14"/>
      <c r="H33" s="13"/>
      <c r="I33" s="13"/>
      <c r="J33" s="14"/>
      <c r="K33" s="13"/>
      <c r="L33" s="13"/>
      <c r="M33" s="14"/>
      <c r="N33" s="13"/>
      <c r="O33" s="13"/>
      <c r="P33" s="14"/>
      <c r="Q33" s="16">
        <v>0</v>
      </c>
      <c r="R33" s="16">
        <v>0</v>
      </c>
      <c r="S33" s="17">
        <v>69217.200000000012</v>
      </c>
      <c r="T33" s="18">
        <v>78580.800000000003</v>
      </c>
      <c r="U33" s="19">
        <v>35616.129999999997</v>
      </c>
      <c r="V33" s="15">
        <v>62006.879999999997</v>
      </c>
      <c r="W33" s="19">
        <v>62006.879999999997</v>
      </c>
      <c r="X33" s="19">
        <v>18421.04</v>
      </c>
      <c r="Y33" s="19" t="e">
        <f>#REF!</f>
        <v>#REF!</v>
      </c>
      <c r="Z33" s="19"/>
      <c r="AA33" s="19" t="e">
        <f t="shared" si="11"/>
        <v>#REF!</v>
      </c>
      <c r="AB33" s="19"/>
      <c r="AC33" s="19" t="e">
        <f t="shared" si="12"/>
        <v>#REF!</v>
      </c>
      <c r="AD33" s="19"/>
      <c r="AI33" s="18" t="e">
        <f>#REF!</f>
        <v>#REF!</v>
      </c>
      <c r="AJ33" s="18" t="e">
        <f>#REF!</f>
        <v>#REF!</v>
      </c>
      <c r="AK33" s="18" t="e">
        <f>#REF!</f>
        <v>#REF!</v>
      </c>
      <c r="AL33" s="18" t="e">
        <f>#REF!</f>
        <v>#REF!</v>
      </c>
    </row>
    <row r="34" spans="1:38" x14ac:dyDescent="0.3">
      <c r="A34" s="7" t="s">
        <v>97</v>
      </c>
      <c r="B34" s="7" t="s">
        <v>98</v>
      </c>
      <c r="C34" s="13">
        <v>10828.5</v>
      </c>
      <c r="D34" s="13">
        <v>10828.5</v>
      </c>
      <c r="E34" s="13">
        <v>11800</v>
      </c>
      <c r="F34" s="13">
        <v>11478</v>
      </c>
      <c r="G34" s="14">
        <v>11400</v>
      </c>
      <c r="H34" s="13">
        <v>11400</v>
      </c>
      <c r="I34" s="13">
        <v>11108.49</v>
      </c>
      <c r="J34" s="14">
        <v>13200</v>
      </c>
      <c r="K34" s="13">
        <v>12561.03</v>
      </c>
      <c r="L34" s="13">
        <v>12561.03</v>
      </c>
      <c r="M34" s="14">
        <v>0</v>
      </c>
      <c r="N34" s="13">
        <v>0</v>
      </c>
      <c r="O34" s="13">
        <v>0</v>
      </c>
      <c r="P34" s="14">
        <v>0</v>
      </c>
      <c r="Q34" s="16">
        <v>0</v>
      </c>
      <c r="R34" s="16">
        <v>0</v>
      </c>
      <c r="S34" s="17">
        <v>0</v>
      </c>
      <c r="T34" s="18">
        <v>0</v>
      </c>
      <c r="U34" s="19">
        <v>0</v>
      </c>
      <c r="V34" s="15">
        <v>18000</v>
      </c>
      <c r="W34" s="19">
        <v>18000</v>
      </c>
      <c r="X34" s="19">
        <v>0</v>
      </c>
      <c r="Y34" s="19">
        <v>18550</v>
      </c>
      <c r="Z34" s="19"/>
      <c r="AA34" s="19">
        <v>18550</v>
      </c>
      <c r="AB34" s="19"/>
      <c r="AC34" s="19">
        <f t="shared" si="12"/>
        <v>18550</v>
      </c>
      <c r="AD34" s="19"/>
      <c r="AI34" s="19">
        <f>$AC$34</f>
        <v>18550</v>
      </c>
      <c r="AJ34" s="18">
        <f>$AA$34</f>
        <v>18550</v>
      </c>
      <c r="AK34" s="18">
        <f>$AA$34</f>
        <v>18550</v>
      </c>
      <c r="AL34" s="18">
        <f>$AA$34</f>
        <v>18550</v>
      </c>
    </row>
    <row r="35" spans="1:38" x14ac:dyDescent="0.3">
      <c r="A35" s="7" t="s">
        <v>99</v>
      </c>
      <c r="B35" s="7" t="s">
        <v>36</v>
      </c>
      <c r="C35" s="13">
        <v>9713.9</v>
      </c>
      <c r="D35" s="13">
        <v>9713.9</v>
      </c>
      <c r="E35" s="13">
        <v>10786.74</v>
      </c>
      <c r="F35" s="13">
        <v>10093.540000000001</v>
      </c>
      <c r="G35" s="14">
        <v>18203.714784</v>
      </c>
      <c r="H35" s="13">
        <v>17398.849999999999</v>
      </c>
      <c r="I35" s="13">
        <v>15296.05</v>
      </c>
      <c r="J35" s="14">
        <v>12692.26</v>
      </c>
      <c r="K35" s="13">
        <v>16285.47</v>
      </c>
      <c r="L35" s="13">
        <v>16285.47</v>
      </c>
      <c r="M35" s="14">
        <v>12785.34</v>
      </c>
      <c r="N35" s="13">
        <v>12785.34</v>
      </c>
      <c r="O35" s="13">
        <v>10170.19</v>
      </c>
      <c r="P35" s="15">
        <v>14342.659874999999</v>
      </c>
      <c r="Q35" s="16">
        <v>9683.81</v>
      </c>
      <c r="R35" s="16">
        <v>9683.81</v>
      </c>
      <c r="S35" s="17">
        <v>21977.815049999997</v>
      </c>
      <c r="T35" s="18">
        <v>22694.14</v>
      </c>
      <c r="U35" s="19">
        <v>16948.669999999998</v>
      </c>
      <c r="V35" s="15">
        <v>23116.75</v>
      </c>
      <c r="W35" s="19">
        <v>23116.75</v>
      </c>
      <c r="X35" s="19">
        <v>10925.8</v>
      </c>
      <c r="Y35" s="19" t="e">
        <f>#REF!</f>
        <v>#REF!</v>
      </c>
      <c r="Z35" s="19"/>
      <c r="AA35" s="19" t="e">
        <f t="shared" ref="AA35:AA36" si="13">Y35</f>
        <v>#REF!</v>
      </c>
      <c r="AB35" s="19"/>
      <c r="AC35" s="19" t="e">
        <f t="shared" si="12"/>
        <v>#REF!</v>
      </c>
      <c r="AD35" s="19"/>
      <c r="AI35" s="18" t="e">
        <f>#REF!</f>
        <v>#REF!</v>
      </c>
      <c r="AJ35" s="18" t="e">
        <f>#REF!</f>
        <v>#REF!</v>
      </c>
      <c r="AK35" s="18" t="e">
        <f>#REF!</f>
        <v>#REF!</v>
      </c>
      <c r="AL35" s="18" t="e">
        <f>#REF!</f>
        <v>#REF!</v>
      </c>
    </row>
    <row r="36" spans="1:38" x14ac:dyDescent="0.3">
      <c r="A36" s="7" t="s">
        <v>100</v>
      </c>
      <c r="B36" s="7" t="s">
        <v>38</v>
      </c>
      <c r="C36" s="13">
        <v>4486.83</v>
      </c>
      <c r="D36" s="13">
        <v>4486.83</v>
      </c>
      <c r="E36" s="13">
        <v>2894.15</v>
      </c>
      <c r="F36" s="13">
        <v>4331.38</v>
      </c>
      <c r="G36" s="14">
        <v>4259.2726528000003</v>
      </c>
      <c r="H36" s="13">
        <v>4259.2700000000004</v>
      </c>
      <c r="I36" s="13">
        <v>3735.5</v>
      </c>
      <c r="J36" s="14">
        <v>2870.99</v>
      </c>
      <c r="K36" s="13">
        <v>3639.89</v>
      </c>
      <c r="L36" s="13">
        <v>3639.89</v>
      </c>
      <c r="M36" s="14">
        <v>1153.19</v>
      </c>
      <c r="N36" s="13">
        <v>1153.19</v>
      </c>
      <c r="O36" s="13">
        <v>5156.12</v>
      </c>
      <c r="P36" s="15">
        <v>1874.8575000000001</v>
      </c>
      <c r="Q36" s="16">
        <v>2826.54</v>
      </c>
      <c r="R36" s="16">
        <v>2826.54</v>
      </c>
      <c r="S36" s="17">
        <v>12386.631599999997</v>
      </c>
      <c r="T36" s="18">
        <v>12386.631599999997</v>
      </c>
      <c r="U36" s="19">
        <v>10676.76</v>
      </c>
      <c r="V36" s="15">
        <v>13641.82</v>
      </c>
      <c r="W36" s="19">
        <v>13641.82</v>
      </c>
      <c r="X36" s="19">
        <v>7136.72</v>
      </c>
      <c r="Y36" s="19" t="e">
        <f>#REF!+#REF!+#REF!</f>
        <v>#REF!</v>
      </c>
      <c r="Z36" s="19"/>
      <c r="AA36" s="19" t="e">
        <f t="shared" si="13"/>
        <v>#REF!</v>
      </c>
      <c r="AB36" s="19"/>
      <c r="AC36" s="19" t="e">
        <f t="shared" si="12"/>
        <v>#REF!</v>
      </c>
      <c r="AD36" s="19"/>
      <c r="AI36" s="18" t="e">
        <f>#REF!+#REF!+#REF!</f>
        <v>#REF!</v>
      </c>
      <c r="AJ36" s="18" t="e">
        <f>#REF!+#REF!+#REF!</f>
        <v>#REF!</v>
      </c>
      <c r="AK36" s="18" t="e">
        <f>#REF!+#REF!+#REF!</f>
        <v>#REF!</v>
      </c>
      <c r="AL36" s="18" t="e">
        <f>#REF!+#REF!+#REF!</f>
        <v>#REF!</v>
      </c>
    </row>
    <row r="37" spans="1:38" hidden="1" x14ac:dyDescent="0.3">
      <c r="A37" s="7" t="s">
        <v>101</v>
      </c>
      <c r="B37" s="7" t="s">
        <v>102</v>
      </c>
      <c r="C37" s="13">
        <v>0</v>
      </c>
      <c r="D37" s="13">
        <v>0</v>
      </c>
      <c r="E37" s="13">
        <v>0</v>
      </c>
      <c r="F37" s="13">
        <v>0</v>
      </c>
      <c r="G37" s="14">
        <v>0</v>
      </c>
      <c r="H37" s="13">
        <v>0</v>
      </c>
      <c r="I37" s="13">
        <v>0</v>
      </c>
      <c r="J37" s="14">
        <v>0</v>
      </c>
      <c r="K37" s="13">
        <v>14706.79</v>
      </c>
      <c r="L37" s="13">
        <v>14706.79</v>
      </c>
      <c r="M37" s="14">
        <v>0</v>
      </c>
      <c r="N37" s="13">
        <v>0</v>
      </c>
      <c r="O37" s="13">
        <v>0</v>
      </c>
      <c r="P37" s="14">
        <v>0</v>
      </c>
      <c r="Q37" s="16">
        <v>0</v>
      </c>
      <c r="R37" s="16">
        <v>0</v>
      </c>
      <c r="S37" s="17">
        <v>0</v>
      </c>
      <c r="T37" s="18">
        <v>0</v>
      </c>
      <c r="U37" s="19">
        <v>0</v>
      </c>
      <c r="V37" s="15">
        <v>0</v>
      </c>
      <c r="W37" s="19">
        <v>0</v>
      </c>
      <c r="X37" s="19">
        <v>0</v>
      </c>
      <c r="Y37" s="19">
        <v>0</v>
      </c>
      <c r="Z37" s="19"/>
      <c r="AA37" s="19">
        <v>0</v>
      </c>
      <c r="AB37" s="19"/>
      <c r="AC37" s="19">
        <v>0</v>
      </c>
      <c r="AD37" s="19"/>
      <c r="AI37" s="18">
        <v>0</v>
      </c>
      <c r="AJ37" s="18">
        <v>0</v>
      </c>
      <c r="AK37" s="18">
        <v>0</v>
      </c>
      <c r="AL37" s="18">
        <v>0</v>
      </c>
    </row>
    <row r="38" spans="1:38" x14ac:dyDescent="0.3">
      <c r="A38" s="7" t="s">
        <v>103</v>
      </c>
      <c r="B38" s="7" t="s">
        <v>40</v>
      </c>
      <c r="C38" s="13">
        <v>18312</v>
      </c>
      <c r="D38" s="13">
        <v>18312</v>
      </c>
      <c r="E38" s="13">
        <v>18312</v>
      </c>
      <c r="F38" s="13">
        <v>18433.330000000002</v>
      </c>
      <c r="G38" s="14">
        <v>39888</v>
      </c>
      <c r="H38" s="13">
        <v>39888</v>
      </c>
      <c r="I38" s="13">
        <v>27399</v>
      </c>
      <c r="J38" s="14">
        <v>19752</v>
      </c>
      <c r="K38" s="13">
        <v>22772.5</v>
      </c>
      <c r="L38" s="13">
        <v>22772.5</v>
      </c>
      <c r="M38" s="14">
        <v>10716</v>
      </c>
      <c r="N38" s="13">
        <v>10716</v>
      </c>
      <c r="O38" s="13">
        <v>1786</v>
      </c>
      <c r="P38" s="15">
        <v>8568</v>
      </c>
      <c r="Q38" s="16">
        <v>3593</v>
      </c>
      <c r="R38" s="16">
        <v>3593</v>
      </c>
      <c r="S38" s="17">
        <v>12486</v>
      </c>
      <c r="T38" s="18">
        <v>12177.03</v>
      </c>
      <c r="U38" s="19">
        <v>9770</v>
      </c>
      <c r="V38" s="15">
        <v>17856</v>
      </c>
      <c r="W38" s="19">
        <v>17856</v>
      </c>
      <c r="X38" s="19">
        <v>8076</v>
      </c>
      <c r="Y38" s="19" t="e">
        <f>#REF!</f>
        <v>#REF!</v>
      </c>
      <c r="Z38" s="19"/>
      <c r="AA38" s="19" t="e">
        <f t="shared" ref="AA38:AA42" si="14">Y38</f>
        <v>#REF!</v>
      </c>
      <c r="AB38" s="19"/>
      <c r="AC38" s="19" t="e">
        <f>AA38</f>
        <v>#REF!</v>
      </c>
      <c r="AD38" s="19"/>
      <c r="AI38" s="18" t="e">
        <f>#REF!</f>
        <v>#REF!</v>
      </c>
      <c r="AJ38" s="18" t="e">
        <f>#REF!</f>
        <v>#REF!</v>
      </c>
      <c r="AK38" s="18" t="e">
        <f>#REF!</f>
        <v>#REF!</v>
      </c>
      <c r="AL38" s="18" t="e">
        <f>#REF!</f>
        <v>#REF!</v>
      </c>
    </row>
    <row r="39" spans="1:38" x14ac:dyDescent="0.3">
      <c r="A39" s="7" t="s">
        <v>104</v>
      </c>
      <c r="B39" s="7" t="s">
        <v>42</v>
      </c>
      <c r="C39" s="13">
        <v>1664.28</v>
      </c>
      <c r="D39" s="13">
        <v>1664.28</v>
      </c>
      <c r="E39" s="13">
        <v>1692.56</v>
      </c>
      <c r="F39" s="13">
        <v>1692.6</v>
      </c>
      <c r="G39" s="14">
        <v>3035.8645504000001</v>
      </c>
      <c r="H39" s="13">
        <v>3034.99</v>
      </c>
      <c r="I39" s="13">
        <v>2109.38</v>
      </c>
      <c r="J39" s="14">
        <v>2046.34</v>
      </c>
      <c r="K39" s="13">
        <v>2739.39</v>
      </c>
      <c r="L39" s="13">
        <v>2739.39</v>
      </c>
      <c r="M39" s="14">
        <v>2239.52</v>
      </c>
      <c r="N39" s="13">
        <v>2239.52</v>
      </c>
      <c r="O39" s="13">
        <v>1802.72</v>
      </c>
      <c r="P39" s="15">
        <v>2512.3090500000003</v>
      </c>
      <c r="Q39" s="16">
        <v>2512.31</v>
      </c>
      <c r="R39" s="16">
        <v>1802.9</v>
      </c>
      <c r="S39" s="17">
        <v>2922.1983</v>
      </c>
      <c r="T39" s="18">
        <v>2922.1983</v>
      </c>
      <c r="U39" s="19">
        <v>2266.5700000000002</v>
      </c>
      <c r="V39" s="15">
        <v>2834.04</v>
      </c>
      <c r="W39" s="19">
        <v>2834.04</v>
      </c>
      <c r="X39" s="19">
        <v>1482.62</v>
      </c>
      <c r="Y39" s="19" t="e">
        <f>#REF!</f>
        <v>#REF!</v>
      </c>
      <c r="Z39" s="19"/>
      <c r="AA39" s="19" t="e">
        <f t="shared" si="14"/>
        <v>#REF!</v>
      </c>
      <c r="AB39" s="19"/>
      <c r="AC39" s="19" t="e">
        <f>AA39</f>
        <v>#REF!</v>
      </c>
      <c r="AD39" s="19"/>
      <c r="AI39" s="18" t="e">
        <f>#REF!</f>
        <v>#REF!</v>
      </c>
      <c r="AJ39" s="18" t="e">
        <f>#REF!</f>
        <v>#REF!</v>
      </c>
      <c r="AK39" s="18" t="e">
        <f>#REF!</f>
        <v>#REF!</v>
      </c>
      <c r="AL39" s="18" t="e">
        <f>#REF!</f>
        <v>#REF!</v>
      </c>
    </row>
    <row r="40" spans="1:38" x14ac:dyDescent="0.3">
      <c r="A40" s="7" t="s">
        <v>105</v>
      </c>
      <c r="B40" s="7" t="s">
        <v>44</v>
      </c>
      <c r="C40" s="13">
        <v>180.04</v>
      </c>
      <c r="D40" s="13">
        <v>180.04</v>
      </c>
      <c r="E40" s="13">
        <v>97.6</v>
      </c>
      <c r="F40" s="13">
        <v>27.4</v>
      </c>
      <c r="G40" s="14">
        <v>35.200000000000003</v>
      </c>
      <c r="H40" s="13">
        <v>244.24</v>
      </c>
      <c r="I40" s="13">
        <v>244.24</v>
      </c>
      <c r="J40" s="14">
        <v>252.8</v>
      </c>
      <c r="K40" s="13">
        <v>843.94</v>
      </c>
      <c r="L40" s="13">
        <v>843.94</v>
      </c>
      <c r="M40" s="14">
        <v>228.8</v>
      </c>
      <c r="N40" s="13">
        <v>228.8</v>
      </c>
      <c r="O40" s="13">
        <v>177.34</v>
      </c>
      <c r="P40" s="15">
        <v>212.8</v>
      </c>
      <c r="Q40" s="16">
        <v>174.25</v>
      </c>
      <c r="R40" s="16">
        <v>174.25</v>
      </c>
      <c r="S40" s="17">
        <v>464</v>
      </c>
      <c r="T40" s="18">
        <v>556.79999999999995</v>
      </c>
      <c r="U40" s="19">
        <v>147.21</v>
      </c>
      <c r="V40" s="15">
        <v>56</v>
      </c>
      <c r="W40" s="19">
        <v>56</v>
      </c>
      <c r="X40" s="19">
        <v>24.45</v>
      </c>
      <c r="Y40" s="19" t="e">
        <f>#REF!</f>
        <v>#REF!</v>
      </c>
      <c r="Z40" s="19"/>
      <c r="AA40" s="19" t="e">
        <f t="shared" si="14"/>
        <v>#REF!</v>
      </c>
      <c r="AB40" s="19"/>
      <c r="AC40" s="19" t="e">
        <f>AA40</f>
        <v>#REF!</v>
      </c>
      <c r="AD40" s="19"/>
      <c r="AI40" s="18" t="e">
        <f>#REF!</f>
        <v>#REF!</v>
      </c>
      <c r="AJ40" s="18" t="e">
        <f>#REF!</f>
        <v>#REF!</v>
      </c>
      <c r="AK40" s="18" t="e">
        <f>#REF!</f>
        <v>#REF!</v>
      </c>
      <c r="AL40" s="18" t="e">
        <f>#REF!</f>
        <v>#REF!</v>
      </c>
    </row>
    <row r="41" spans="1:38" x14ac:dyDescent="0.3">
      <c r="A41" s="7" t="s">
        <v>106</v>
      </c>
      <c r="B41" s="7" t="s">
        <v>46</v>
      </c>
      <c r="C41" s="13">
        <v>117.28</v>
      </c>
      <c r="D41" s="13">
        <v>117.28</v>
      </c>
      <c r="E41" s="13">
        <v>100.06</v>
      </c>
      <c r="F41" s="13">
        <v>50.52</v>
      </c>
      <c r="G41" s="14">
        <v>58.83</v>
      </c>
      <c r="H41" s="13">
        <v>59.67</v>
      </c>
      <c r="I41" s="13">
        <v>59.67</v>
      </c>
      <c r="J41" s="14">
        <v>59.67</v>
      </c>
      <c r="K41" s="13">
        <v>48.84</v>
      </c>
      <c r="L41" s="13">
        <v>48.84</v>
      </c>
      <c r="M41" s="14">
        <v>56</v>
      </c>
      <c r="N41" s="13">
        <v>56</v>
      </c>
      <c r="O41" s="13">
        <v>55.09</v>
      </c>
      <c r="P41" s="15">
        <v>56</v>
      </c>
      <c r="Q41" s="16">
        <v>75.209999999999994</v>
      </c>
      <c r="R41" s="16">
        <v>75.209999999999994</v>
      </c>
      <c r="S41" s="17">
        <v>189</v>
      </c>
      <c r="T41" s="18">
        <v>189</v>
      </c>
      <c r="U41" s="19">
        <v>89.47</v>
      </c>
      <c r="V41" s="15">
        <v>204</v>
      </c>
      <c r="W41" s="19">
        <v>204</v>
      </c>
      <c r="X41" s="19">
        <v>49.35</v>
      </c>
      <c r="Y41" s="19" t="e">
        <f>#REF!</f>
        <v>#REF!</v>
      </c>
      <c r="Z41" s="19"/>
      <c r="AA41" s="19" t="e">
        <f t="shared" si="14"/>
        <v>#REF!</v>
      </c>
      <c r="AB41" s="19"/>
      <c r="AC41" s="19" t="e">
        <f>AA41</f>
        <v>#REF!</v>
      </c>
      <c r="AD41" s="19"/>
      <c r="AI41" s="18" t="e">
        <f>#REF!</f>
        <v>#REF!</v>
      </c>
      <c r="AJ41" s="18" t="e">
        <f>#REF!</f>
        <v>#REF!</v>
      </c>
      <c r="AK41" s="18" t="e">
        <f>#REF!</f>
        <v>#REF!</v>
      </c>
      <c r="AL41" s="18" t="e">
        <f>#REF!</f>
        <v>#REF!</v>
      </c>
    </row>
    <row r="42" spans="1:38" x14ac:dyDescent="0.3">
      <c r="A42" s="7" t="s">
        <v>107</v>
      </c>
      <c r="B42" s="7" t="s">
        <v>48</v>
      </c>
      <c r="C42" s="13">
        <v>533.54</v>
      </c>
      <c r="D42" s="13">
        <v>533.54</v>
      </c>
      <c r="E42" s="13">
        <v>930.26</v>
      </c>
      <c r="F42" s="13">
        <v>620.16</v>
      </c>
      <c r="G42" s="14">
        <v>1880.4235648000001</v>
      </c>
      <c r="H42" s="13">
        <v>1880.42</v>
      </c>
      <c r="I42" s="13">
        <v>1306.5</v>
      </c>
      <c r="J42" s="14">
        <v>1267.51</v>
      </c>
      <c r="K42" s="13">
        <v>1696.88</v>
      </c>
      <c r="L42" s="13">
        <v>1696.88</v>
      </c>
      <c r="M42" s="14">
        <v>1420.59</v>
      </c>
      <c r="N42" s="13">
        <v>1420.59</v>
      </c>
      <c r="O42" s="13">
        <v>1143.76</v>
      </c>
      <c r="P42" s="15">
        <v>1593.6288750000001</v>
      </c>
      <c r="Q42" s="16">
        <v>1454.57</v>
      </c>
      <c r="R42" s="16">
        <v>1148.72</v>
      </c>
      <c r="S42" s="17">
        <v>1613.7513000000001</v>
      </c>
      <c r="T42" s="18">
        <v>1613.7513000000001</v>
      </c>
      <c r="U42" s="19">
        <v>1416.94</v>
      </c>
      <c r="V42" s="15">
        <v>1777.28</v>
      </c>
      <c r="W42" s="19">
        <v>1777.28</v>
      </c>
      <c r="X42" s="19">
        <v>929.75</v>
      </c>
      <c r="Y42" s="19" t="e">
        <f>#REF!</f>
        <v>#REF!</v>
      </c>
      <c r="Z42" s="19"/>
      <c r="AA42" s="19" t="e">
        <f t="shared" si="14"/>
        <v>#REF!</v>
      </c>
      <c r="AB42" s="19"/>
      <c r="AC42" s="19" t="e">
        <f>AA42</f>
        <v>#REF!</v>
      </c>
      <c r="AD42" s="19"/>
      <c r="AI42" s="18" t="e">
        <f>#REF!</f>
        <v>#REF!</v>
      </c>
      <c r="AJ42" s="18" t="e">
        <f>#REF!</f>
        <v>#REF!</v>
      </c>
      <c r="AK42" s="18" t="e">
        <f>#REF!</f>
        <v>#REF!</v>
      </c>
      <c r="AL42" s="18" t="e">
        <f>#REF!</f>
        <v>#REF!</v>
      </c>
    </row>
    <row r="43" spans="1:38" hidden="1" x14ac:dyDescent="0.3">
      <c r="A43" s="7" t="s">
        <v>108</v>
      </c>
      <c r="B43" s="7" t="s">
        <v>109</v>
      </c>
      <c r="C43" s="13">
        <v>2219.8200000000002</v>
      </c>
      <c r="D43" s="13">
        <v>2219.8200000000002</v>
      </c>
      <c r="E43" s="13">
        <v>3050</v>
      </c>
      <c r="F43" s="13">
        <v>3050</v>
      </c>
      <c r="G43" s="14">
        <v>3200</v>
      </c>
      <c r="H43" s="13">
        <v>3200</v>
      </c>
      <c r="I43" s="13">
        <v>3100</v>
      </c>
      <c r="J43" s="14">
        <v>3150</v>
      </c>
      <c r="K43" s="13">
        <v>3150</v>
      </c>
      <c r="L43" s="13">
        <v>3150</v>
      </c>
      <c r="M43" s="14">
        <v>0</v>
      </c>
      <c r="N43" s="13">
        <v>0</v>
      </c>
      <c r="O43" s="13">
        <v>0</v>
      </c>
      <c r="P43" s="14">
        <v>0</v>
      </c>
      <c r="Q43" s="16">
        <v>0</v>
      </c>
      <c r="R43" s="16">
        <v>0</v>
      </c>
      <c r="S43" s="17">
        <v>0</v>
      </c>
      <c r="T43" s="18">
        <v>0</v>
      </c>
      <c r="U43" s="19">
        <v>0</v>
      </c>
      <c r="V43" s="15">
        <v>0</v>
      </c>
      <c r="W43" s="19">
        <v>0</v>
      </c>
      <c r="X43" s="19">
        <v>0</v>
      </c>
      <c r="Y43" s="19">
        <v>0</v>
      </c>
      <c r="Z43" s="19"/>
      <c r="AA43" s="19">
        <v>0</v>
      </c>
      <c r="AB43" s="19"/>
      <c r="AC43" s="19">
        <v>0</v>
      </c>
      <c r="AD43" s="19"/>
      <c r="AI43" s="19">
        <f t="shared" ref="AI43:AI74" si="15">AC43</f>
        <v>0</v>
      </c>
      <c r="AJ43" s="18">
        <f t="shared" ref="AJ43:AJ74" si="16">AC43</f>
        <v>0</v>
      </c>
      <c r="AK43" s="18">
        <f t="shared" ref="AK43:AK74" si="17">AC43</f>
        <v>0</v>
      </c>
      <c r="AL43" s="18">
        <f t="shared" ref="AL43:AL74" si="18">AC43</f>
        <v>0</v>
      </c>
    </row>
    <row r="44" spans="1:38" ht="28.8" hidden="1" x14ac:dyDescent="0.3">
      <c r="A44" s="7" t="s">
        <v>110</v>
      </c>
      <c r="B44" s="7" t="s">
        <v>111</v>
      </c>
      <c r="C44" s="13">
        <v>0</v>
      </c>
      <c r="D44" s="13">
        <v>0</v>
      </c>
      <c r="E44" s="13">
        <v>0</v>
      </c>
      <c r="F44" s="13">
        <v>0</v>
      </c>
      <c r="G44" s="14">
        <v>0</v>
      </c>
      <c r="H44" s="13">
        <v>1887.44</v>
      </c>
      <c r="I44" s="13">
        <v>1887.44</v>
      </c>
      <c r="J44" s="14">
        <v>0</v>
      </c>
      <c r="K44" s="13">
        <v>0</v>
      </c>
      <c r="L44" s="13">
        <v>0</v>
      </c>
      <c r="M44" s="14">
        <v>0</v>
      </c>
      <c r="N44" s="13">
        <v>0</v>
      </c>
      <c r="O44" s="13">
        <v>0</v>
      </c>
      <c r="P44" s="14">
        <v>0</v>
      </c>
      <c r="Q44" s="16">
        <v>0</v>
      </c>
      <c r="R44" s="16">
        <v>0</v>
      </c>
      <c r="S44" s="17">
        <v>0</v>
      </c>
      <c r="T44" s="18">
        <v>0</v>
      </c>
      <c r="U44" s="19">
        <v>0</v>
      </c>
      <c r="V44" s="15">
        <v>0</v>
      </c>
      <c r="W44" s="19">
        <v>0</v>
      </c>
      <c r="X44" s="19">
        <v>0</v>
      </c>
      <c r="Y44" s="19">
        <v>2000</v>
      </c>
      <c r="Z44" s="19"/>
      <c r="AA44" s="19">
        <v>2000</v>
      </c>
      <c r="AB44" s="102">
        <v>-2000</v>
      </c>
      <c r="AC44" s="19">
        <f>SUM(AA44:AB44)</f>
        <v>0</v>
      </c>
      <c r="AD44" s="19"/>
      <c r="AF44" s="12" t="s">
        <v>112</v>
      </c>
      <c r="AI44" s="19">
        <f t="shared" si="15"/>
        <v>0</v>
      </c>
      <c r="AJ44" s="18">
        <f t="shared" si="16"/>
        <v>0</v>
      </c>
      <c r="AK44" s="18">
        <f t="shared" si="17"/>
        <v>0</v>
      </c>
      <c r="AL44" s="18">
        <f t="shared" si="18"/>
        <v>0</v>
      </c>
    </row>
    <row r="45" spans="1:38" ht="28.8" x14ac:dyDescent="0.3">
      <c r="A45" s="7" t="s">
        <v>113</v>
      </c>
      <c r="B45" s="7" t="s">
        <v>114</v>
      </c>
      <c r="C45" s="13">
        <v>50004</v>
      </c>
      <c r="D45" s="13">
        <v>50004</v>
      </c>
      <c r="E45" s="13">
        <v>50004</v>
      </c>
      <c r="F45" s="13">
        <v>50004</v>
      </c>
      <c r="G45" s="13">
        <v>50002</v>
      </c>
      <c r="H45" s="13">
        <v>83002</v>
      </c>
      <c r="I45" s="13">
        <v>50057.53</v>
      </c>
      <c r="J45" s="13">
        <v>60000</v>
      </c>
      <c r="K45" s="13">
        <v>95592.34</v>
      </c>
      <c r="L45" s="13">
        <v>95592.34</v>
      </c>
      <c r="M45" s="13">
        <v>0</v>
      </c>
      <c r="N45" s="13">
        <v>86848.75</v>
      </c>
      <c r="O45" s="13">
        <v>86899.75</v>
      </c>
      <c r="P45" s="13">
        <v>75000</v>
      </c>
      <c r="Q45" s="16">
        <v>166547.91</v>
      </c>
      <c r="R45" s="16">
        <v>166547.91</v>
      </c>
      <c r="S45" s="17">
        <v>60000</v>
      </c>
      <c r="T45" s="18">
        <v>66500</v>
      </c>
      <c r="U45" s="19">
        <v>66309.3</v>
      </c>
      <c r="V45" s="15">
        <f t="shared" ref="V45:W45" si="19">89228.24-20000</f>
        <v>69228.240000000005</v>
      </c>
      <c r="W45" s="19">
        <f t="shared" si="19"/>
        <v>69228.240000000005</v>
      </c>
      <c r="X45" s="19">
        <v>49834.85</v>
      </c>
      <c r="Y45" s="19">
        <v>70000</v>
      </c>
      <c r="Z45" s="19"/>
      <c r="AA45" s="19">
        <v>70000</v>
      </c>
      <c r="AB45" s="19"/>
      <c r="AC45" s="19">
        <f>AA45</f>
        <v>70000</v>
      </c>
      <c r="AD45" s="19"/>
      <c r="AE45" s="12" t="s">
        <v>115</v>
      </c>
      <c r="AF45" t="s">
        <v>116</v>
      </c>
      <c r="AI45" s="19">
        <f t="shared" si="15"/>
        <v>70000</v>
      </c>
      <c r="AJ45" s="18">
        <f t="shared" si="16"/>
        <v>70000</v>
      </c>
      <c r="AK45" s="18">
        <f t="shared" si="17"/>
        <v>70000</v>
      </c>
      <c r="AL45" s="18">
        <f t="shared" si="18"/>
        <v>70000</v>
      </c>
    </row>
    <row r="46" spans="1:38" hidden="1" x14ac:dyDescent="0.3">
      <c r="A46" s="7" t="s">
        <v>117</v>
      </c>
      <c r="B46" s="7" t="s">
        <v>118</v>
      </c>
      <c r="C46" s="13">
        <v>1366.65</v>
      </c>
      <c r="D46" s="13">
        <v>1366.65</v>
      </c>
      <c r="E46" s="13">
        <v>0</v>
      </c>
      <c r="F46" s="13">
        <v>0</v>
      </c>
      <c r="G46" s="14">
        <v>0</v>
      </c>
      <c r="H46" s="13">
        <v>0</v>
      </c>
      <c r="I46" s="13">
        <v>0</v>
      </c>
      <c r="J46" s="14">
        <v>0</v>
      </c>
      <c r="K46" s="13">
        <v>0</v>
      </c>
      <c r="L46" s="13">
        <v>0</v>
      </c>
      <c r="M46" s="14">
        <v>0</v>
      </c>
      <c r="N46" s="13">
        <v>0</v>
      </c>
      <c r="O46" s="13">
        <v>0</v>
      </c>
      <c r="P46" s="14">
        <v>0</v>
      </c>
      <c r="Q46" s="16">
        <v>0</v>
      </c>
      <c r="R46" s="16">
        <v>0</v>
      </c>
      <c r="S46" s="17">
        <v>0</v>
      </c>
      <c r="T46" s="18">
        <v>0</v>
      </c>
      <c r="U46" s="19">
        <v>0</v>
      </c>
      <c r="V46" s="15">
        <v>0</v>
      </c>
      <c r="W46" s="19">
        <v>0</v>
      </c>
      <c r="X46" s="19">
        <v>0</v>
      </c>
      <c r="Y46" s="19">
        <v>3000</v>
      </c>
      <c r="Z46" s="19"/>
      <c r="AA46" s="19">
        <v>3000</v>
      </c>
      <c r="AB46" s="102">
        <v>-3000</v>
      </c>
      <c r="AC46" s="19">
        <f>SUM(AA46:AB46)</f>
        <v>0</v>
      </c>
      <c r="AD46" s="19"/>
      <c r="AF46" s="12" t="s">
        <v>119</v>
      </c>
      <c r="AI46" s="19">
        <f t="shared" si="15"/>
        <v>0</v>
      </c>
      <c r="AJ46" s="18">
        <f t="shared" si="16"/>
        <v>0</v>
      </c>
      <c r="AK46" s="18">
        <f t="shared" si="17"/>
        <v>0</v>
      </c>
      <c r="AL46" s="18">
        <f t="shared" si="18"/>
        <v>0</v>
      </c>
    </row>
    <row r="47" spans="1:38" hidden="1" x14ac:dyDescent="0.3">
      <c r="A47" s="7" t="s">
        <v>120</v>
      </c>
      <c r="B47" s="7" t="s">
        <v>121</v>
      </c>
      <c r="C47" s="13"/>
      <c r="D47" s="13"/>
      <c r="E47" s="13"/>
      <c r="F47" s="13"/>
      <c r="G47" s="14"/>
      <c r="H47" s="13"/>
      <c r="I47" s="13">
        <v>0</v>
      </c>
      <c r="J47" s="14">
        <v>5000</v>
      </c>
      <c r="K47" s="13"/>
      <c r="L47" s="13"/>
      <c r="M47" s="14">
        <v>0</v>
      </c>
      <c r="N47" s="13">
        <v>0</v>
      </c>
      <c r="O47" s="13">
        <v>0</v>
      </c>
      <c r="P47" s="14">
        <v>0</v>
      </c>
      <c r="Q47" s="16">
        <v>0</v>
      </c>
      <c r="R47" s="16">
        <v>0</v>
      </c>
      <c r="S47" s="17">
        <v>0</v>
      </c>
      <c r="T47" s="18">
        <v>0</v>
      </c>
      <c r="U47" s="19">
        <v>0</v>
      </c>
      <c r="V47" s="15">
        <v>0</v>
      </c>
      <c r="W47" s="19">
        <v>0</v>
      </c>
      <c r="X47" s="19">
        <v>0</v>
      </c>
      <c r="Y47" s="19">
        <v>0</v>
      </c>
      <c r="Z47" s="19"/>
      <c r="AA47" s="19">
        <v>0</v>
      </c>
      <c r="AB47" s="19"/>
      <c r="AC47" s="19">
        <f t="shared" ref="AC47:AC64" si="20">AA47</f>
        <v>0</v>
      </c>
      <c r="AD47" s="19"/>
      <c r="AI47" s="19">
        <f t="shared" si="15"/>
        <v>0</v>
      </c>
      <c r="AJ47" s="18">
        <f t="shared" si="16"/>
        <v>0</v>
      </c>
      <c r="AK47" s="18">
        <f t="shared" si="17"/>
        <v>0</v>
      </c>
      <c r="AL47" s="18">
        <f t="shared" si="18"/>
        <v>0</v>
      </c>
    </row>
    <row r="48" spans="1:38" hidden="1" x14ac:dyDescent="0.3">
      <c r="A48" s="7" t="s">
        <v>122</v>
      </c>
      <c r="B48" s="7" t="s">
        <v>123</v>
      </c>
      <c r="C48" s="13">
        <v>0</v>
      </c>
      <c r="D48" s="13">
        <v>0</v>
      </c>
      <c r="E48" s="13">
        <v>625</v>
      </c>
      <c r="F48" s="13">
        <v>625</v>
      </c>
      <c r="G48" s="14">
        <v>0</v>
      </c>
      <c r="H48" s="13">
        <v>0</v>
      </c>
      <c r="I48" s="13">
        <v>0</v>
      </c>
      <c r="J48" s="14">
        <v>0</v>
      </c>
      <c r="K48" s="13">
        <v>29000</v>
      </c>
      <c r="L48" s="13">
        <v>10991.79</v>
      </c>
      <c r="M48" s="14">
        <v>0</v>
      </c>
      <c r="N48" s="13">
        <v>0</v>
      </c>
      <c r="O48" s="13">
        <v>0</v>
      </c>
      <c r="P48" s="14">
        <v>0</v>
      </c>
      <c r="Q48" s="16">
        <v>0</v>
      </c>
      <c r="R48" s="16">
        <v>0</v>
      </c>
      <c r="S48" s="17">
        <v>0</v>
      </c>
      <c r="T48" s="18">
        <v>0</v>
      </c>
      <c r="U48" s="19">
        <v>0</v>
      </c>
      <c r="V48" s="15">
        <v>0</v>
      </c>
      <c r="W48" s="19">
        <v>0</v>
      </c>
      <c r="X48" s="19">
        <v>0</v>
      </c>
      <c r="Y48" s="19">
        <v>0</v>
      </c>
      <c r="Z48" s="19"/>
      <c r="AA48" s="19">
        <v>0</v>
      </c>
      <c r="AB48" s="19"/>
      <c r="AC48" s="19">
        <f t="shared" si="20"/>
        <v>0</v>
      </c>
      <c r="AD48" s="19"/>
      <c r="AI48" s="19">
        <f t="shared" si="15"/>
        <v>0</v>
      </c>
      <c r="AJ48" s="18">
        <f t="shared" si="16"/>
        <v>0</v>
      </c>
      <c r="AK48" s="18">
        <f t="shared" si="17"/>
        <v>0</v>
      </c>
      <c r="AL48" s="18">
        <f t="shared" si="18"/>
        <v>0</v>
      </c>
    </row>
    <row r="49" spans="1:38" hidden="1" x14ac:dyDescent="0.3">
      <c r="A49" s="7" t="s">
        <v>124</v>
      </c>
      <c r="B49" s="7" t="s">
        <v>56</v>
      </c>
      <c r="C49" s="13">
        <v>2335.41</v>
      </c>
      <c r="D49" s="13">
        <v>2335.41</v>
      </c>
      <c r="E49" s="13">
        <v>4422.47</v>
      </c>
      <c r="F49" s="13">
        <v>4422.47</v>
      </c>
      <c r="G49" s="14">
        <v>3000</v>
      </c>
      <c r="H49" s="13">
        <v>3000</v>
      </c>
      <c r="I49" s="13">
        <v>2455.3200000000002</v>
      </c>
      <c r="J49" s="14">
        <v>3001.03</v>
      </c>
      <c r="K49" s="13">
        <v>2367.7800000000002</v>
      </c>
      <c r="L49" s="13">
        <v>2367.7800000000002</v>
      </c>
      <c r="M49" s="14">
        <v>0</v>
      </c>
      <c r="N49" s="13">
        <v>0</v>
      </c>
      <c r="O49" s="13">
        <v>0</v>
      </c>
      <c r="P49" s="14">
        <v>0</v>
      </c>
      <c r="Q49" s="16">
        <v>0</v>
      </c>
      <c r="R49" s="16">
        <v>0</v>
      </c>
      <c r="S49" s="17">
        <v>0</v>
      </c>
      <c r="T49" s="18">
        <v>0</v>
      </c>
      <c r="U49" s="19">
        <v>0</v>
      </c>
      <c r="V49" s="15">
        <v>0</v>
      </c>
      <c r="W49" s="19">
        <v>0</v>
      </c>
      <c r="X49" s="19">
        <v>0</v>
      </c>
      <c r="Y49" s="19">
        <v>0</v>
      </c>
      <c r="Z49" s="19"/>
      <c r="AA49" s="19">
        <v>0</v>
      </c>
      <c r="AB49" s="19"/>
      <c r="AC49" s="19">
        <f t="shared" si="20"/>
        <v>0</v>
      </c>
      <c r="AD49" s="19"/>
      <c r="AF49" s="97"/>
      <c r="AI49" s="19">
        <f t="shared" si="15"/>
        <v>0</v>
      </c>
      <c r="AJ49" s="18">
        <f t="shared" si="16"/>
        <v>0</v>
      </c>
      <c r="AK49" s="18">
        <f t="shared" si="17"/>
        <v>0</v>
      </c>
      <c r="AL49" s="18">
        <f t="shared" si="18"/>
        <v>0</v>
      </c>
    </row>
    <row r="50" spans="1:38" hidden="1" x14ac:dyDescent="0.3">
      <c r="A50" s="7" t="s">
        <v>125</v>
      </c>
      <c r="B50" s="7" t="s">
        <v>126</v>
      </c>
      <c r="C50" s="13">
        <v>0</v>
      </c>
      <c r="D50" s="13">
        <v>0</v>
      </c>
      <c r="E50" s="13">
        <v>0</v>
      </c>
      <c r="F50" s="13">
        <v>0</v>
      </c>
      <c r="G50" s="14">
        <v>0</v>
      </c>
      <c r="H50" s="13">
        <v>2222.62</v>
      </c>
      <c r="I50" s="13">
        <v>2222.62</v>
      </c>
      <c r="J50" s="14">
        <v>0</v>
      </c>
      <c r="K50" s="13">
        <v>0</v>
      </c>
      <c r="L50" s="13">
        <v>0</v>
      </c>
      <c r="M50" s="14">
        <v>0</v>
      </c>
      <c r="N50" s="13">
        <v>0</v>
      </c>
      <c r="O50" s="13">
        <v>0</v>
      </c>
      <c r="P50" s="14">
        <v>0</v>
      </c>
      <c r="Q50" s="16">
        <v>0</v>
      </c>
      <c r="R50" s="16">
        <v>0</v>
      </c>
      <c r="S50" s="17">
        <v>0</v>
      </c>
      <c r="T50" s="18">
        <v>0</v>
      </c>
      <c r="U50" s="19">
        <v>0</v>
      </c>
      <c r="V50" s="15">
        <v>0</v>
      </c>
      <c r="W50" s="19">
        <v>0</v>
      </c>
      <c r="X50" s="19">
        <v>0</v>
      </c>
      <c r="Y50" s="19">
        <v>0</v>
      </c>
      <c r="Z50" s="19"/>
      <c r="AA50" s="19">
        <v>0</v>
      </c>
      <c r="AB50" s="19"/>
      <c r="AC50" s="19">
        <f t="shared" si="20"/>
        <v>0</v>
      </c>
      <c r="AD50" s="19"/>
      <c r="AI50" s="19">
        <f t="shared" si="15"/>
        <v>0</v>
      </c>
      <c r="AJ50" s="18">
        <f t="shared" si="16"/>
        <v>0</v>
      </c>
      <c r="AK50" s="18">
        <f t="shared" si="17"/>
        <v>0</v>
      </c>
      <c r="AL50" s="18">
        <f t="shared" si="18"/>
        <v>0</v>
      </c>
    </row>
    <row r="51" spans="1:38" hidden="1" x14ac:dyDescent="0.3">
      <c r="A51" s="7" t="s">
        <v>127</v>
      </c>
      <c r="B51" s="7" t="s">
        <v>128</v>
      </c>
      <c r="C51" s="13">
        <v>2316</v>
      </c>
      <c r="D51" s="13">
        <v>2316</v>
      </c>
      <c r="E51" s="13">
        <v>2316</v>
      </c>
      <c r="F51" s="13">
        <v>2316</v>
      </c>
      <c r="G51" s="14">
        <v>2300</v>
      </c>
      <c r="H51" s="13">
        <v>2300</v>
      </c>
      <c r="I51" s="13">
        <v>1737</v>
      </c>
      <c r="J51" s="14">
        <v>2316</v>
      </c>
      <c r="K51" s="13">
        <v>3002.72</v>
      </c>
      <c r="L51" s="13">
        <v>3002.72</v>
      </c>
      <c r="M51" s="14">
        <v>0</v>
      </c>
      <c r="N51" s="13">
        <v>0</v>
      </c>
      <c r="O51" s="13">
        <v>0</v>
      </c>
      <c r="P51" s="14">
        <v>0</v>
      </c>
      <c r="Q51" s="16">
        <v>0</v>
      </c>
      <c r="R51" s="16">
        <v>0</v>
      </c>
      <c r="S51" s="17">
        <v>0</v>
      </c>
      <c r="T51" s="18">
        <v>0</v>
      </c>
      <c r="U51" s="19">
        <v>0</v>
      </c>
      <c r="V51" s="15">
        <v>0</v>
      </c>
      <c r="W51" s="19">
        <v>0</v>
      </c>
      <c r="X51" s="19">
        <v>0</v>
      </c>
      <c r="Y51" s="19">
        <v>0</v>
      </c>
      <c r="Z51" s="19"/>
      <c r="AA51" s="19">
        <v>0</v>
      </c>
      <c r="AB51" s="19"/>
      <c r="AC51" s="19">
        <f t="shared" si="20"/>
        <v>0</v>
      </c>
      <c r="AD51" s="19"/>
      <c r="AI51" s="19">
        <f t="shared" si="15"/>
        <v>0</v>
      </c>
      <c r="AJ51" s="18">
        <f t="shared" si="16"/>
        <v>0</v>
      </c>
      <c r="AK51" s="18">
        <f t="shared" si="17"/>
        <v>0</v>
      </c>
      <c r="AL51" s="18">
        <f t="shared" si="18"/>
        <v>0</v>
      </c>
    </row>
    <row r="52" spans="1:38" hidden="1" x14ac:dyDescent="0.3">
      <c r="A52" s="7" t="s">
        <v>129</v>
      </c>
      <c r="B52" s="7" t="s">
        <v>130</v>
      </c>
      <c r="C52" s="13">
        <v>0</v>
      </c>
      <c r="D52" s="13">
        <v>0</v>
      </c>
      <c r="E52" s="13">
        <v>0</v>
      </c>
      <c r="F52" s="13">
        <v>0</v>
      </c>
      <c r="G52" s="14">
        <v>0</v>
      </c>
      <c r="H52" s="13">
        <v>7631.25</v>
      </c>
      <c r="I52" s="13">
        <v>7631.25</v>
      </c>
      <c r="J52" s="14">
        <v>0</v>
      </c>
      <c r="K52" s="13">
        <v>0</v>
      </c>
      <c r="L52" s="13">
        <v>0</v>
      </c>
      <c r="M52" s="14">
        <v>0</v>
      </c>
      <c r="N52" s="13">
        <v>0</v>
      </c>
      <c r="O52" s="13">
        <v>0</v>
      </c>
      <c r="P52" s="14">
        <v>0</v>
      </c>
      <c r="Q52" s="16">
        <v>0</v>
      </c>
      <c r="R52" s="16">
        <v>0</v>
      </c>
      <c r="S52" s="17">
        <v>0</v>
      </c>
      <c r="T52" s="18">
        <v>0</v>
      </c>
      <c r="U52" s="19">
        <v>0</v>
      </c>
      <c r="V52" s="15">
        <v>0</v>
      </c>
      <c r="W52" s="19">
        <v>0</v>
      </c>
      <c r="X52" s="19">
        <v>0</v>
      </c>
      <c r="Y52" s="19">
        <v>0</v>
      </c>
      <c r="Z52" s="19"/>
      <c r="AA52" s="19">
        <v>0</v>
      </c>
      <c r="AB52" s="19"/>
      <c r="AC52" s="19">
        <f t="shared" si="20"/>
        <v>0</v>
      </c>
      <c r="AD52" s="19"/>
      <c r="AI52" s="19">
        <f t="shared" si="15"/>
        <v>0</v>
      </c>
      <c r="AJ52" s="18">
        <f t="shared" si="16"/>
        <v>0</v>
      </c>
      <c r="AK52" s="18">
        <f t="shared" si="17"/>
        <v>0</v>
      </c>
      <c r="AL52" s="18">
        <f t="shared" si="18"/>
        <v>0</v>
      </c>
    </row>
    <row r="53" spans="1:38" x14ac:dyDescent="0.3">
      <c r="A53" s="7" t="s">
        <v>131</v>
      </c>
      <c r="B53" s="7" t="s">
        <v>132</v>
      </c>
      <c r="C53" s="13">
        <v>0</v>
      </c>
      <c r="D53" s="13">
        <v>0</v>
      </c>
      <c r="E53" s="13">
        <v>3.32</v>
      </c>
      <c r="F53" s="13">
        <v>0</v>
      </c>
      <c r="G53" s="13">
        <v>100</v>
      </c>
      <c r="H53" s="13">
        <v>100</v>
      </c>
      <c r="I53" s="13">
        <v>82.97</v>
      </c>
      <c r="J53" s="13">
        <v>100</v>
      </c>
      <c r="K53" s="13">
        <v>0</v>
      </c>
      <c r="L53" s="13">
        <v>0</v>
      </c>
      <c r="M53" s="13">
        <v>0</v>
      </c>
      <c r="N53" s="13">
        <v>0</v>
      </c>
      <c r="O53" s="13">
        <v>160</v>
      </c>
      <c r="P53" s="13">
        <v>0</v>
      </c>
      <c r="Q53" s="16">
        <v>617.77</v>
      </c>
      <c r="R53" s="16">
        <v>617.77</v>
      </c>
      <c r="S53" s="17">
        <v>665</v>
      </c>
      <c r="T53" s="18">
        <v>665</v>
      </c>
      <c r="U53" s="19">
        <v>0</v>
      </c>
      <c r="V53" s="15">
        <v>750</v>
      </c>
      <c r="W53" s="19">
        <v>750</v>
      </c>
      <c r="X53" s="19">
        <v>0</v>
      </c>
      <c r="Y53" s="19">
        <v>700</v>
      </c>
      <c r="Z53" s="19"/>
      <c r="AA53" s="19">
        <v>700</v>
      </c>
      <c r="AB53" s="19"/>
      <c r="AC53" s="19">
        <f t="shared" si="20"/>
        <v>700</v>
      </c>
      <c r="AD53" s="19"/>
      <c r="AI53" s="19">
        <f t="shared" si="15"/>
        <v>700</v>
      </c>
      <c r="AJ53" s="18">
        <f t="shared" si="16"/>
        <v>700</v>
      </c>
      <c r="AK53" s="18">
        <f t="shared" si="17"/>
        <v>700</v>
      </c>
      <c r="AL53" s="18">
        <f t="shared" si="18"/>
        <v>700</v>
      </c>
    </row>
    <row r="54" spans="1:38" x14ac:dyDescent="0.3">
      <c r="A54" s="7" t="s">
        <v>133</v>
      </c>
      <c r="B54" s="7" t="s">
        <v>60</v>
      </c>
      <c r="C54" s="13">
        <v>526.4</v>
      </c>
      <c r="D54" s="13">
        <v>526.4</v>
      </c>
      <c r="E54" s="13">
        <v>284.8</v>
      </c>
      <c r="F54" s="13">
        <v>284.8</v>
      </c>
      <c r="G54" s="14">
        <v>500</v>
      </c>
      <c r="H54" s="13">
        <v>350</v>
      </c>
      <c r="I54" s="13">
        <v>0</v>
      </c>
      <c r="J54" s="14">
        <v>200</v>
      </c>
      <c r="K54" s="13">
        <v>1450</v>
      </c>
      <c r="L54" s="13">
        <v>1450</v>
      </c>
      <c r="M54" s="14">
        <v>0</v>
      </c>
      <c r="N54" s="13">
        <v>0</v>
      </c>
      <c r="O54" s="13">
        <v>0</v>
      </c>
      <c r="P54" s="14">
        <v>0</v>
      </c>
      <c r="Q54" s="16">
        <v>550</v>
      </c>
      <c r="R54" s="16">
        <v>550</v>
      </c>
      <c r="S54" s="17">
        <v>570</v>
      </c>
      <c r="T54" s="18">
        <v>570</v>
      </c>
      <c r="U54" s="19">
        <v>0</v>
      </c>
      <c r="V54" s="15">
        <v>0</v>
      </c>
      <c r="W54" s="19">
        <v>0</v>
      </c>
      <c r="X54" s="19">
        <v>0</v>
      </c>
      <c r="Y54" s="19">
        <v>0</v>
      </c>
      <c r="Z54" s="19"/>
      <c r="AA54" s="19">
        <v>0</v>
      </c>
      <c r="AB54" s="19"/>
      <c r="AC54" s="19">
        <f t="shared" si="20"/>
        <v>0</v>
      </c>
      <c r="AD54" s="19"/>
      <c r="AI54" s="19">
        <f t="shared" si="15"/>
        <v>0</v>
      </c>
      <c r="AJ54" s="18">
        <f t="shared" si="16"/>
        <v>0</v>
      </c>
      <c r="AK54" s="18">
        <f t="shared" si="17"/>
        <v>0</v>
      </c>
      <c r="AL54" s="18">
        <f t="shared" si="18"/>
        <v>0</v>
      </c>
    </row>
    <row r="55" spans="1:38" hidden="1" x14ac:dyDescent="0.3">
      <c r="A55" s="7" t="s">
        <v>134</v>
      </c>
      <c r="B55" s="7" t="s">
        <v>135</v>
      </c>
      <c r="C55" s="13">
        <v>7706.22</v>
      </c>
      <c r="D55" s="13">
        <v>7006.22</v>
      </c>
      <c r="E55" s="13">
        <v>10155.25</v>
      </c>
      <c r="F55" s="13">
        <v>6839.97</v>
      </c>
      <c r="G55" s="14">
        <v>5000</v>
      </c>
      <c r="H55" s="13">
        <v>5601</v>
      </c>
      <c r="I55" s="13">
        <v>5578.52</v>
      </c>
      <c r="J55" s="14">
        <v>10725</v>
      </c>
      <c r="K55" s="13">
        <v>5107.8</v>
      </c>
      <c r="L55" s="13">
        <v>5107.8</v>
      </c>
      <c r="M55" s="14">
        <v>0</v>
      </c>
      <c r="N55" s="13">
        <v>0</v>
      </c>
      <c r="O55" s="13">
        <v>-68.650000000000006</v>
      </c>
      <c r="P55" s="14">
        <v>0</v>
      </c>
      <c r="Q55" s="16">
        <v>0</v>
      </c>
      <c r="R55" s="16">
        <v>0</v>
      </c>
      <c r="S55" s="17">
        <v>0</v>
      </c>
      <c r="T55" s="18">
        <v>0</v>
      </c>
      <c r="U55" s="19">
        <v>0</v>
      </c>
      <c r="V55" s="15">
        <v>0</v>
      </c>
      <c r="W55" s="19">
        <v>0</v>
      </c>
      <c r="X55" s="19">
        <v>0</v>
      </c>
      <c r="Y55" s="19">
        <v>0</v>
      </c>
      <c r="Z55" s="19"/>
      <c r="AA55" s="19">
        <v>0</v>
      </c>
      <c r="AB55" s="19"/>
      <c r="AC55" s="19">
        <f t="shared" si="20"/>
        <v>0</v>
      </c>
      <c r="AD55" s="19"/>
      <c r="AI55" s="19">
        <f t="shared" si="15"/>
        <v>0</v>
      </c>
      <c r="AJ55" s="18">
        <f t="shared" si="16"/>
        <v>0</v>
      </c>
      <c r="AK55" s="18">
        <f t="shared" si="17"/>
        <v>0</v>
      </c>
      <c r="AL55" s="18">
        <f t="shared" si="18"/>
        <v>0</v>
      </c>
    </row>
    <row r="56" spans="1:38" hidden="1" x14ac:dyDescent="0.3">
      <c r="A56" s="7" t="s">
        <v>136</v>
      </c>
      <c r="B56" s="7" t="s">
        <v>137</v>
      </c>
      <c r="C56" s="13">
        <v>1804</v>
      </c>
      <c r="D56" s="13">
        <v>1804</v>
      </c>
      <c r="E56" s="13">
        <v>5412</v>
      </c>
      <c r="F56" s="13">
        <v>5412</v>
      </c>
      <c r="G56" s="14">
        <v>3608</v>
      </c>
      <c r="H56" s="13">
        <v>3608</v>
      </c>
      <c r="I56" s="13">
        <v>3608</v>
      </c>
      <c r="J56" s="14">
        <v>3644.08</v>
      </c>
      <c r="K56" s="13">
        <v>3608</v>
      </c>
      <c r="L56" s="13">
        <v>3608</v>
      </c>
      <c r="M56" s="14">
        <v>0</v>
      </c>
      <c r="N56" s="13">
        <v>0</v>
      </c>
      <c r="O56" s="13">
        <v>0</v>
      </c>
      <c r="P56" s="14">
        <v>0</v>
      </c>
      <c r="Q56" s="16">
        <v>0</v>
      </c>
      <c r="R56" s="16">
        <v>0</v>
      </c>
      <c r="S56" s="17">
        <v>0</v>
      </c>
      <c r="T56" s="18">
        <v>0</v>
      </c>
      <c r="U56" s="19">
        <v>0</v>
      </c>
      <c r="V56" s="15">
        <v>0</v>
      </c>
      <c r="W56" s="19">
        <v>0</v>
      </c>
      <c r="X56" s="19">
        <v>0</v>
      </c>
      <c r="Y56" s="19">
        <v>0</v>
      </c>
      <c r="Z56" s="19"/>
      <c r="AA56" s="19">
        <v>0</v>
      </c>
      <c r="AB56" s="19"/>
      <c r="AC56" s="19">
        <f t="shared" si="20"/>
        <v>0</v>
      </c>
      <c r="AD56" s="19"/>
      <c r="AI56" s="19">
        <f t="shared" si="15"/>
        <v>0</v>
      </c>
      <c r="AJ56" s="18">
        <f t="shared" si="16"/>
        <v>0</v>
      </c>
      <c r="AK56" s="18">
        <f t="shared" si="17"/>
        <v>0</v>
      </c>
      <c r="AL56" s="18">
        <f t="shared" si="18"/>
        <v>0</v>
      </c>
    </row>
    <row r="57" spans="1:38" hidden="1" x14ac:dyDescent="0.3">
      <c r="A57" s="7" t="s">
        <v>138</v>
      </c>
      <c r="B57" s="7" t="s">
        <v>139</v>
      </c>
      <c r="C57" s="13">
        <v>9320.4599999999991</v>
      </c>
      <c r="D57" s="13">
        <v>9320.4599999999991</v>
      </c>
      <c r="E57" s="13">
        <v>10551.6</v>
      </c>
      <c r="F57" s="13">
        <v>10551.6</v>
      </c>
      <c r="G57" s="14">
        <v>10250</v>
      </c>
      <c r="H57" s="13">
        <v>10960</v>
      </c>
      <c r="I57" s="13">
        <v>10960</v>
      </c>
      <c r="J57" s="14">
        <v>10960</v>
      </c>
      <c r="K57" s="13">
        <v>10798</v>
      </c>
      <c r="L57" s="13">
        <v>10798</v>
      </c>
      <c r="M57" s="14">
        <v>0</v>
      </c>
      <c r="N57" s="13">
        <v>0</v>
      </c>
      <c r="O57" s="13">
        <v>0</v>
      </c>
      <c r="P57" s="14">
        <v>0</v>
      </c>
      <c r="Q57" s="16">
        <v>0</v>
      </c>
      <c r="R57" s="16">
        <v>0</v>
      </c>
      <c r="S57" s="17">
        <v>0</v>
      </c>
      <c r="T57" s="18">
        <v>0</v>
      </c>
      <c r="U57" s="19">
        <v>0</v>
      </c>
      <c r="V57" s="15">
        <v>0</v>
      </c>
      <c r="W57" s="19">
        <v>0</v>
      </c>
      <c r="X57" s="19">
        <v>0</v>
      </c>
      <c r="Y57" s="19">
        <v>0</v>
      </c>
      <c r="Z57" s="19"/>
      <c r="AA57" s="19">
        <v>0</v>
      </c>
      <c r="AB57" s="19"/>
      <c r="AC57" s="19">
        <f t="shared" si="20"/>
        <v>0</v>
      </c>
      <c r="AD57" s="19"/>
      <c r="AI57" s="19">
        <f t="shared" si="15"/>
        <v>0</v>
      </c>
      <c r="AJ57" s="18">
        <f t="shared" si="16"/>
        <v>0</v>
      </c>
      <c r="AK57" s="18">
        <f t="shared" si="17"/>
        <v>0</v>
      </c>
      <c r="AL57" s="18">
        <f t="shared" si="18"/>
        <v>0</v>
      </c>
    </row>
    <row r="58" spans="1:38" hidden="1" x14ac:dyDescent="0.3">
      <c r="A58" s="7" t="s">
        <v>140</v>
      </c>
      <c r="B58" s="7" t="s">
        <v>65</v>
      </c>
      <c r="C58" s="13">
        <v>3136.79</v>
      </c>
      <c r="D58" s="13">
        <v>3136.79</v>
      </c>
      <c r="E58" s="13">
        <v>3326.47</v>
      </c>
      <c r="F58" s="13">
        <v>842.47</v>
      </c>
      <c r="G58" s="14">
        <v>300</v>
      </c>
      <c r="H58" s="13">
        <v>300</v>
      </c>
      <c r="I58" s="13">
        <v>226.52</v>
      </c>
      <c r="J58" s="14">
        <v>202.64</v>
      </c>
      <c r="K58" s="13">
        <v>33</v>
      </c>
      <c r="L58" s="13">
        <v>33</v>
      </c>
      <c r="M58" s="14">
        <v>0</v>
      </c>
      <c r="N58" s="13">
        <v>0</v>
      </c>
      <c r="O58" s="13">
        <v>0</v>
      </c>
      <c r="P58" s="14">
        <v>0</v>
      </c>
      <c r="Q58" s="16">
        <v>0</v>
      </c>
      <c r="R58" s="16">
        <v>0</v>
      </c>
      <c r="S58" s="17">
        <v>0</v>
      </c>
      <c r="T58" s="18">
        <v>0</v>
      </c>
      <c r="U58" s="19">
        <v>0</v>
      </c>
      <c r="V58" s="15">
        <v>0</v>
      </c>
      <c r="W58" s="19">
        <v>0</v>
      </c>
      <c r="X58" s="19">
        <v>0</v>
      </c>
      <c r="Y58" s="19">
        <v>0</v>
      </c>
      <c r="Z58" s="19"/>
      <c r="AA58" s="19">
        <v>0</v>
      </c>
      <c r="AB58" s="19"/>
      <c r="AC58" s="19">
        <f t="shared" si="20"/>
        <v>0</v>
      </c>
      <c r="AD58" s="19"/>
      <c r="AI58" s="19">
        <f t="shared" si="15"/>
        <v>0</v>
      </c>
      <c r="AJ58" s="18">
        <f t="shared" si="16"/>
        <v>0</v>
      </c>
      <c r="AK58" s="18">
        <f t="shared" si="17"/>
        <v>0</v>
      </c>
      <c r="AL58" s="18">
        <f t="shared" si="18"/>
        <v>0</v>
      </c>
    </row>
    <row r="59" spans="1:38" hidden="1" x14ac:dyDescent="0.3">
      <c r="A59" s="7" t="s">
        <v>141</v>
      </c>
      <c r="B59" s="7" t="s">
        <v>67</v>
      </c>
      <c r="C59" s="13">
        <v>24170.9</v>
      </c>
      <c r="D59" s="13">
        <v>24170.9</v>
      </c>
      <c r="E59" s="13">
        <v>24861</v>
      </c>
      <c r="F59" s="13">
        <v>24849.88</v>
      </c>
      <c r="G59" s="14">
        <v>24000</v>
      </c>
      <c r="H59" s="13">
        <v>18434.84</v>
      </c>
      <c r="I59" s="13">
        <v>9463.09</v>
      </c>
      <c r="J59" s="14">
        <v>11095</v>
      </c>
      <c r="K59" s="13">
        <v>8125.29</v>
      </c>
      <c r="L59" s="13">
        <v>8125.29</v>
      </c>
      <c r="M59" s="14">
        <v>0</v>
      </c>
      <c r="N59" s="13">
        <v>0</v>
      </c>
      <c r="O59" s="13">
        <v>-47.12</v>
      </c>
      <c r="P59" s="14">
        <v>0</v>
      </c>
      <c r="Q59" s="16">
        <v>0</v>
      </c>
      <c r="R59" s="16">
        <v>0</v>
      </c>
      <c r="S59" s="17">
        <v>0</v>
      </c>
      <c r="T59" s="18">
        <v>0</v>
      </c>
      <c r="U59" s="19">
        <v>0</v>
      </c>
      <c r="V59" s="15">
        <v>0</v>
      </c>
      <c r="W59" s="19">
        <v>0</v>
      </c>
      <c r="X59" s="19">
        <v>0</v>
      </c>
      <c r="Y59" s="19">
        <v>0</v>
      </c>
      <c r="Z59" s="19"/>
      <c r="AA59" s="19">
        <v>0</v>
      </c>
      <c r="AB59" s="19"/>
      <c r="AC59" s="19">
        <f t="shared" si="20"/>
        <v>0</v>
      </c>
      <c r="AD59" s="19"/>
      <c r="AI59" s="19">
        <f t="shared" si="15"/>
        <v>0</v>
      </c>
      <c r="AJ59" s="18">
        <f t="shared" si="16"/>
        <v>0</v>
      </c>
      <c r="AK59" s="18">
        <f t="shared" si="17"/>
        <v>0</v>
      </c>
      <c r="AL59" s="18">
        <f t="shared" si="18"/>
        <v>0</v>
      </c>
    </row>
    <row r="60" spans="1:38" x14ac:dyDescent="0.3">
      <c r="A60" s="7" t="s">
        <v>142</v>
      </c>
      <c r="B60" s="7" t="s">
        <v>69</v>
      </c>
      <c r="C60" s="13">
        <v>105.68</v>
      </c>
      <c r="D60" s="13">
        <v>105.68</v>
      </c>
      <c r="E60" s="13">
        <v>581.97</v>
      </c>
      <c r="F60" s="13">
        <v>581.97</v>
      </c>
      <c r="G60" s="14">
        <v>525</v>
      </c>
      <c r="H60" s="13">
        <v>525</v>
      </c>
      <c r="I60" s="13">
        <v>135.59</v>
      </c>
      <c r="J60" s="14">
        <v>525</v>
      </c>
      <c r="K60" s="13">
        <v>572.16999999999996</v>
      </c>
      <c r="L60" s="13">
        <v>572.16999999999996</v>
      </c>
      <c r="M60" s="14">
        <v>250</v>
      </c>
      <c r="N60" s="13">
        <v>250</v>
      </c>
      <c r="O60" s="13">
        <v>343.13</v>
      </c>
      <c r="P60" s="14">
        <v>250</v>
      </c>
      <c r="Q60" s="16">
        <v>1881.21</v>
      </c>
      <c r="R60" s="16">
        <v>1881.21</v>
      </c>
      <c r="S60" s="17">
        <v>570</v>
      </c>
      <c r="T60" s="18">
        <v>570</v>
      </c>
      <c r="U60" s="19">
        <v>539.79</v>
      </c>
      <c r="V60" s="15">
        <v>500</v>
      </c>
      <c r="W60" s="19">
        <v>500</v>
      </c>
      <c r="X60" s="19">
        <v>0</v>
      </c>
      <c r="Y60" s="19">
        <v>500</v>
      </c>
      <c r="Z60" s="19"/>
      <c r="AA60" s="19">
        <v>500</v>
      </c>
      <c r="AB60" s="19"/>
      <c r="AC60" s="19">
        <f t="shared" si="20"/>
        <v>500</v>
      </c>
      <c r="AD60" s="19"/>
      <c r="AE60" s="12"/>
      <c r="AF60" s="12" t="s">
        <v>143</v>
      </c>
      <c r="AI60" s="19">
        <f t="shared" si="15"/>
        <v>500</v>
      </c>
      <c r="AJ60" s="18">
        <f t="shared" si="16"/>
        <v>500</v>
      </c>
      <c r="AK60" s="18">
        <f t="shared" si="17"/>
        <v>500</v>
      </c>
      <c r="AL60" s="18">
        <f t="shared" si="18"/>
        <v>500</v>
      </c>
    </row>
    <row r="61" spans="1:38" x14ac:dyDescent="0.3">
      <c r="A61" s="7" t="s">
        <v>144</v>
      </c>
      <c r="B61" s="7" t="s">
        <v>145</v>
      </c>
      <c r="C61" s="13">
        <v>0</v>
      </c>
      <c r="D61" s="13">
        <v>0</v>
      </c>
      <c r="E61" s="13">
        <v>6</v>
      </c>
      <c r="F61" s="13">
        <v>6</v>
      </c>
      <c r="G61" s="14">
        <v>0</v>
      </c>
      <c r="H61" s="13">
        <v>0</v>
      </c>
      <c r="I61" s="13">
        <v>0</v>
      </c>
      <c r="J61" s="14">
        <v>0</v>
      </c>
      <c r="K61" s="13">
        <v>0</v>
      </c>
      <c r="L61" s="13">
        <v>0</v>
      </c>
      <c r="M61" s="14">
        <v>0</v>
      </c>
      <c r="N61" s="13">
        <v>0</v>
      </c>
      <c r="O61" s="13">
        <v>0</v>
      </c>
      <c r="P61" s="14">
        <v>0</v>
      </c>
      <c r="Q61" s="19">
        <v>0</v>
      </c>
      <c r="R61" s="19">
        <v>0</v>
      </c>
      <c r="S61" s="17">
        <v>0</v>
      </c>
      <c r="T61" s="18">
        <v>0</v>
      </c>
      <c r="U61" s="19">
        <v>0</v>
      </c>
      <c r="V61" s="15">
        <v>1500</v>
      </c>
      <c r="W61" s="19">
        <v>1500</v>
      </c>
      <c r="X61" s="19">
        <v>9</v>
      </c>
      <c r="Y61" s="19">
        <v>1500</v>
      </c>
      <c r="Z61" s="19"/>
      <c r="AA61" s="19">
        <v>1500</v>
      </c>
      <c r="AB61" s="19"/>
      <c r="AC61" s="19">
        <f t="shared" si="20"/>
        <v>1500</v>
      </c>
      <c r="AD61" s="19"/>
      <c r="AF61" s="12" t="s">
        <v>146</v>
      </c>
      <c r="AI61" s="19">
        <f t="shared" si="15"/>
        <v>1500</v>
      </c>
      <c r="AJ61" s="18">
        <f t="shared" si="16"/>
        <v>1500</v>
      </c>
      <c r="AK61" s="18">
        <f t="shared" si="17"/>
        <v>1500</v>
      </c>
      <c r="AL61" s="18">
        <f t="shared" si="18"/>
        <v>1500</v>
      </c>
    </row>
    <row r="62" spans="1:38" x14ac:dyDescent="0.3">
      <c r="A62" s="7" t="s">
        <v>147</v>
      </c>
      <c r="B62" s="7" t="s">
        <v>71</v>
      </c>
      <c r="C62" s="13">
        <v>0</v>
      </c>
      <c r="D62" s="13">
        <v>0</v>
      </c>
      <c r="E62" s="13">
        <v>87.75</v>
      </c>
      <c r="F62" s="13">
        <v>87.75</v>
      </c>
      <c r="G62" s="14">
        <v>70</v>
      </c>
      <c r="H62" s="13">
        <v>4840</v>
      </c>
      <c r="I62" s="13">
        <v>4600.33</v>
      </c>
      <c r="J62" s="14">
        <v>70</v>
      </c>
      <c r="K62" s="13">
        <v>9772.0499999999993</v>
      </c>
      <c r="L62" s="13">
        <v>9772.0499999999993</v>
      </c>
      <c r="M62" s="14">
        <v>6000</v>
      </c>
      <c r="N62" s="13">
        <v>6000</v>
      </c>
      <c r="O62" s="13">
        <v>11621.09</v>
      </c>
      <c r="P62" s="14">
        <v>3000</v>
      </c>
      <c r="Q62" s="16">
        <v>9209.48</v>
      </c>
      <c r="R62" s="16">
        <v>9158.4</v>
      </c>
      <c r="S62" s="17">
        <v>9000</v>
      </c>
      <c r="T62" s="18">
        <v>13643.3</v>
      </c>
      <c r="U62" s="19">
        <v>13917.64</v>
      </c>
      <c r="V62" s="15">
        <v>9000</v>
      </c>
      <c r="W62" s="19">
        <v>9000</v>
      </c>
      <c r="X62" s="19">
        <v>1011</v>
      </c>
      <c r="Y62" s="19">
        <v>8000</v>
      </c>
      <c r="Z62" s="19"/>
      <c r="AA62" s="19">
        <v>8000</v>
      </c>
      <c r="AB62" s="19"/>
      <c r="AC62" s="19">
        <f t="shared" si="20"/>
        <v>8000</v>
      </c>
      <c r="AD62" s="19"/>
      <c r="AF62" s="12" t="s">
        <v>148</v>
      </c>
      <c r="AG62" s="12"/>
      <c r="AI62" s="19">
        <f t="shared" si="15"/>
        <v>8000</v>
      </c>
      <c r="AJ62" s="18">
        <f t="shared" si="16"/>
        <v>8000</v>
      </c>
      <c r="AK62" s="18">
        <f t="shared" si="17"/>
        <v>8000</v>
      </c>
      <c r="AL62" s="18">
        <f t="shared" si="18"/>
        <v>8000</v>
      </c>
    </row>
    <row r="63" spans="1:38" x14ac:dyDescent="0.3">
      <c r="A63" s="7" t="s">
        <v>149</v>
      </c>
      <c r="B63" s="7" t="s">
        <v>73</v>
      </c>
      <c r="C63" s="13">
        <v>1495</v>
      </c>
      <c r="D63" s="13">
        <v>1495</v>
      </c>
      <c r="E63" s="13">
        <v>595</v>
      </c>
      <c r="F63" s="13">
        <v>595</v>
      </c>
      <c r="G63" s="14">
        <v>4000</v>
      </c>
      <c r="H63" s="13">
        <v>2625</v>
      </c>
      <c r="I63" s="13">
        <v>466</v>
      </c>
      <c r="J63" s="14">
        <v>3500</v>
      </c>
      <c r="K63" s="13">
        <v>2248.8200000000002</v>
      </c>
      <c r="L63" s="13">
        <v>2248.8200000000002</v>
      </c>
      <c r="M63" s="14">
        <v>5000</v>
      </c>
      <c r="N63" s="13">
        <v>5000</v>
      </c>
      <c r="O63" s="13">
        <v>1844.83</v>
      </c>
      <c r="P63" s="14">
        <v>3500</v>
      </c>
      <c r="Q63" s="16">
        <v>1609</v>
      </c>
      <c r="R63" s="16">
        <v>1609</v>
      </c>
      <c r="S63" s="17">
        <v>3325</v>
      </c>
      <c r="T63" s="18">
        <v>18325</v>
      </c>
      <c r="U63" s="19">
        <v>12064.82</v>
      </c>
      <c r="V63" s="15">
        <v>12000</v>
      </c>
      <c r="W63" s="19">
        <v>12000</v>
      </c>
      <c r="X63" s="19">
        <v>555</v>
      </c>
      <c r="Y63" s="19">
        <v>8000</v>
      </c>
      <c r="Z63" s="19"/>
      <c r="AA63" s="19">
        <v>8000</v>
      </c>
      <c r="AB63" s="19"/>
      <c r="AC63" s="19">
        <f t="shared" si="20"/>
        <v>8000</v>
      </c>
      <c r="AD63" s="19"/>
      <c r="AF63" s="12" t="s">
        <v>150</v>
      </c>
      <c r="AI63" s="19">
        <f t="shared" si="15"/>
        <v>8000</v>
      </c>
      <c r="AJ63" s="18">
        <f t="shared" si="16"/>
        <v>8000</v>
      </c>
      <c r="AK63" s="18">
        <f t="shared" si="17"/>
        <v>8000</v>
      </c>
      <c r="AL63" s="18">
        <f t="shared" si="18"/>
        <v>8000</v>
      </c>
    </row>
    <row r="64" spans="1:38" hidden="1" x14ac:dyDescent="0.3">
      <c r="A64" s="7" t="s">
        <v>151</v>
      </c>
      <c r="B64" s="7" t="s">
        <v>152</v>
      </c>
      <c r="C64" s="13">
        <v>1034.7</v>
      </c>
      <c r="D64" s="13">
        <v>1034.7</v>
      </c>
      <c r="E64" s="13">
        <v>0</v>
      </c>
      <c r="F64" s="13">
        <v>0</v>
      </c>
      <c r="G64" s="14">
        <v>600</v>
      </c>
      <c r="H64" s="13">
        <v>0</v>
      </c>
      <c r="I64" s="13">
        <v>0</v>
      </c>
      <c r="J64" s="14">
        <v>0</v>
      </c>
      <c r="K64" s="13">
        <v>0</v>
      </c>
      <c r="L64" s="13">
        <v>0</v>
      </c>
      <c r="M64" s="14">
        <v>0</v>
      </c>
      <c r="N64" s="13">
        <v>0</v>
      </c>
      <c r="O64" s="13">
        <v>0</v>
      </c>
      <c r="P64" s="14">
        <v>0</v>
      </c>
      <c r="Q64" s="19">
        <v>0</v>
      </c>
      <c r="R64" s="19">
        <v>0</v>
      </c>
      <c r="S64" s="17">
        <v>0</v>
      </c>
      <c r="T64" s="18">
        <v>0</v>
      </c>
      <c r="U64" s="19">
        <v>0</v>
      </c>
      <c r="V64" s="15">
        <v>0</v>
      </c>
      <c r="W64" s="19">
        <v>0</v>
      </c>
      <c r="X64" s="19">
        <v>0</v>
      </c>
      <c r="Y64" s="19">
        <v>0</v>
      </c>
      <c r="Z64" s="19"/>
      <c r="AA64" s="19">
        <v>0</v>
      </c>
      <c r="AB64" s="19"/>
      <c r="AC64" s="19">
        <f t="shared" si="20"/>
        <v>0</v>
      </c>
      <c r="AD64" s="19"/>
      <c r="AI64" s="19">
        <f t="shared" si="15"/>
        <v>0</v>
      </c>
      <c r="AJ64" s="18">
        <f t="shared" si="16"/>
        <v>0</v>
      </c>
      <c r="AK64" s="18">
        <f t="shared" si="17"/>
        <v>0</v>
      </c>
      <c r="AL64" s="18">
        <f t="shared" si="18"/>
        <v>0</v>
      </c>
    </row>
    <row r="65" spans="1:38" hidden="1" x14ac:dyDescent="0.3">
      <c r="A65" s="7" t="s">
        <v>153</v>
      </c>
      <c r="B65" s="7" t="s">
        <v>154</v>
      </c>
      <c r="C65" s="13">
        <v>0</v>
      </c>
      <c r="D65" s="13">
        <v>0</v>
      </c>
      <c r="E65" s="13">
        <v>11993.02</v>
      </c>
      <c r="F65" s="13">
        <v>11993.02</v>
      </c>
      <c r="G65" s="14">
        <v>0</v>
      </c>
      <c r="H65" s="13">
        <v>0</v>
      </c>
      <c r="I65" s="13">
        <v>0</v>
      </c>
      <c r="J65" s="14">
        <v>0</v>
      </c>
      <c r="K65" s="13">
        <v>0</v>
      </c>
      <c r="L65" s="13">
        <v>0</v>
      </c>
      <c r="M65" s="14">
        <v>0</v>
      </c>
      <c r="N65" s="13">
        <v>0</v>
      </c>
      <c r="O65" s="13">
        <v>0</v>
      </c>
      <c r="P65" s="14">
        <v>0</v>
      </c>
      <c r="Q65" s="19">
        <v>0</v>
      </c>
      <c r="R65" s="19">
        <v>0</v>
      </c>
      <c r="S65" s="17">
        <v>0</v>
      </c>
      <c r="T65" s="18">
        <v>0</v>
      </c>
      <c r="U65" s="19">
        <v>0</v>
      </c>
      <c r="V65" s="15">
        <v>0</v>
      </c>
      <c r="W65" s="19">
        <v>0</v>
      </c>
      <c r="X65" s="19">
        <v>0</v>
      </c>
      <c r="Y65" s="19">
        <v>2000</v>
      </c>
      <c r="Z65" s="19"/>
      <c r="AA65" s="19">
        <v>2000</v>
      </c>
      <c r="AB65" s="102">
        <v>-2000</v>
      </c>
      <c r="AC65" s="19">
        <f>SUM(AA65:AB65)</f>
        <v>0</v>
      </c>
      <c r="AD65" s="19"/>
      <c r="AF65" s="12" t="s">
        <v>155</v>
      </c>
      <c r="AI65" s="19">
        <f t="shared" si="15"/>
        <v>0</v>
      </c>
      <c r="AJ65" s="18">
        <f t="shared" si="16"/>
        <v>0</v>
      </c>
      <c r="AK65" s="18">
        <f t="shared" si="17"/>
        <v>0</v>
      </c>
      <c r="AL65" s="18">
        <f t="shared" si="18"/>
        <v>0</v>
      </c>
    </row>
    <row r="66" spans="1:38" hidden="1" x14ac:dyDescent="0.3">
      <c r="A66" s="7" t="s">
        <v>156</v>
      </c>
      <c r="B66" s="7" t="s">
        <v>157</v>
      </c>
      <c r="C66" s="13">
        <v>568.1</v>
      </c>
      <c r="D66" s="13">
        <v>500</v>
      </c>
      <c r="E66" s="13">
        <v>500</v>
      </c>
      <c r="F66" s="13">
        <v>500</v>
      </c>
      <c r="G66" s="14">
        <v>500</v>
      </c>
      <c r="H66" s="13">
        <v>500</v>
      </c>
      <c r="I66" s="13">
        <v>500</v>
      </c>
      <c r="J66" s="14">
        <v>500</v>
      </c>
      <c r="K66" s="13">
        <v>0</v>
      </c>
      <c r="L66" s="13">
        <v>0</v>
      </c>
      <c r="M66" s="14">
        <v>0</v>
      </c>
      <c r="N66" s="13">
        <v>0</v>
      </c>
      <c r="O66" s="13">
        <v>0</v>
      </c>
      <c r="P66" s="14">
        <v>0</v>
      </c>
      <c r="Q66" s="19">
        <v>0</v>
      </c>
      <c r="R66" s="19">
        <v>0</v>
      </c>
      <c r="S66" s="17">
        <v>0</v>
      </c>
      <c r="T66" s="18">
        <v>0</v>
      </c>
      <c r="U66" s="19">
        <v>0</v>
      </c>
      <c r="V66" s="15">
        <v>0</v>
      </c>
      <c r="W66" s="19">
        <v>0</v>
      </c>
      <c r="X66" s="19">
        <v>0</v>
      </c>
      <c r="Y66" s="19">
        <v>0</v>
      </c>
      <c r="Z66" s="19"/>
      <c r="AA66" s="19">
        <v>0</v>
      </c>
      <c r="AB66" s="19"/>
      <c r="AC66" s="19">
        <f t="shared" ref="AC66:AC74" si="21">AA66</f>
        <v>0</v>
      </c>
      <c r="AD66" s="19"/>
      <c r="AI66" s="19">
        <f t="shared" si="15"/>
        <v>0</v>
      </c>
      <c r="AJ66" s="18">
        <f t="shared" si="16"/>
        <v>0</v>
      </c>
      <c r="AK66" s="18">
        <f t="shared" si="17"/>
        <v>0</v>
      </c>
      <c r="AL66" s="18">
        <f t="shared" si="18"/>
        <v>0</v>
      </c>
    </row>
    <row r="67" spans="1:38" x14ac:dyDescent="0.3">
      <c r="A67" s="7" t="s">
        <v>158</v>
      </c>
      <c r="B67" s="7" t="s">
        <v>75</v>
      </c>
      <c r="C67" s="13">
        <v>1185</v>
      </c>
      <c r="D67" s="13">
        <v>1185</v>
      </c>
      <c r="E67" s="13">
        <v>1300</v>
      </c>
      <c r="F67" s="13">
        <v>1300</v>
      </c>
      <c r="G67" s="14">
        <v>1200</v>
      </c>
      <c r="H67" s="13">
        <v>1200</v>
      </c>
      <c r="I67" s="13">
        <v>621.61</v>
      </c>
      <c r="J67" s="14">
        <v>1500</v>
      </c>
      <c r="K67" s="13">
        <v>1210</v>
      </c>
      <c r="L67" s="13">
        <v>1210</v>
      </c>
      <c r="M67" s="14">
        <v>2000</v>
      </c>
      <c r="N67" s="13">
        <v>2000</v>
      </c>
      <c r="O67" s="13">
        <v>1104.0999999999999</v>
      </c>
      <c r="P67" s="14">
        <v>2000</v>
      </c>
      <c r="Q67" s="16">
        <v>1613.74</v>
      </c>
      <c r="R67" s="16">
        <v>1437.9</v>
      </c>
      <c r="S67" s="17">
        <v>1900</v>
      </c>
      <c r="T67" s="18">
        <v>1856.7</v>
      </c>
      <c r="U67" s="19">
        <v>1725.1</v>
      </c>
      <c r="V67" s="15">
        <v>3500</v>
      </c>
      <c r="W67" s="19">
        <v>3500</v>
      </c>
      <c r="X67" s="19">
        <v>816.05</v>
      </c>
      <c r="Y67" s="19">
        <v>3000</v>
      </c>
      <c r="Z67" s="19"/>
      <c r="AA67" s="19">
        <v>3000</v>
      </c>
      <c r="AB67" s="19"/>
      <c r="AC67" s="19">
        <f t="shared" si="21"/>
        <v>3000</v>
      </c>
      <c r="AD67" s="19"/>
      <c r="AF67" s="123" t="s">
        <v>1824</v>
      </c>
      <c r="AI67" s="19">
        <f t="shared" si="15"/>
        <v>3000</v>
      </c>
      <c r="AJ67" s="18">
        <f t="shared" si="16"/>
        <v>3000</v>
      </c>
      <c r="AK67" s="18">
        <f t="shared" si="17"/>
        <v>3000</v>
      </c>
      <c r="AL67" s="18">
        <f t="shared" si="18"/>
        <v>3000</v>
      </c>
    </row>
    <row r="68" spans="1:38" x14ac:dyDescent="0.3">
      <c r="A68" s="7" t="s">
        <v>159</v>
      </c>
      <c r="B68" s="7" t="s">
        <v>160</v>
      </c>
      <c r="C68" s="13">
        <v>2087.1999999999998</v>
      </c>
      <c r="D68" s="13">
        <v>2087.1999999999998</v>
      </c>
      <c r="E68" s="13">
        <v>0</v>
      </c>
      <c r="F68" s="13">
        <v>0</v>
      </c>
      <c r="G68" s="14">
        <v>102719.58</v>
      </c>
      <c r="H68" s="13">
        <v>26010.52</v>
      </c>
      <c r="I68" s="13">
        <v>0</v>
      </c>
      <c r="J68" s="14">
        <v>56000.03</v>
      </c>
      <c r="K68" s="13">
        <v>18258.95</v>
      </c>
      <c r="L68" s="13">
        <v>0</v>
      </c>
      <c r="M68" s="14">
        <v>70818.41</v>
      </c>
      <c r="N68" s="13">
        <v>64409.83</v>
      </c>
      <c r="O68" s="13">
        <v>0</v>
      </c>
      <c r="P68" s="14">
        <f>80000-9540.79+29540.79-12157.39</f>
        <v>87842.61</v>
      </c>
      <c r="Q68" s="16">
        <v>0</v>
      </c>
      <c r="R68" s="16">
        <v>0</v>
      </c>
      <c r="S68" s="17">
        <v>48383.56</v>
      </c>
      <c r="T68" s="18">
        <v>23313.97</v>
      </c>
      <c r="U68" s="19">
        <v>7226.06</v>
      </c>
      <c r="V68" s="15">
        <v>97801.600000000006</v>
      </c>
      <c r="W68" s="19">
        <v>97801.600000000006</v>
      </c>
      <c r="X68" s="19">
        <v>250</v>
      </c>
      <c r="Y68" s="19">
        <v>95000</v>
      </c>
      <c r="Z68" s="19"/>
      <c r="AA68" s="19">
        <v>95000</v>
      </c>
      <c r="AB68" s="19"/>
      <c r="AC68" s="19">
        <f t="shared" si="21"/>
        <v>95000</v>
      </c>
      <c r="AD68" s="19"/>
      <c r="AI68" s="19">
        <f t="shared" si="15"/>
        <v>95000</v>
      </c>
      <c r="AJ68" s="18">
        <f t="shared" si="16"/>
        <v>95000</v>
      </c>
      <c r="AK68" s="18">
        <f t="shared" si="17"/>
        <v>95000</v>
      </c>
      <c r="AL68" s="18">
        <f t="shared" si="18"/>
        <v>95000</v>
      </c>
    </row>
    <row r="69" spans="1:38" hidden="1" x14ac:dyDescent="0.3">
      <c r="A69" s="7" t="s">
        <v>161</v>
      </c>
      <c r="B69" s="7" t="s">
        <v>162</v>
      </c>
      <c r="C69" s="13">
        <v>0</v>
      </c>
      <c r="D69" s="13">
        <v>0</v>
      </c>
      <c r="E69" s="13">
        <v>467806.76</v>
      </c>
      <c r="F69" s="13">
        <v>0</v>
      </c>
      <c r="G69" s="14">
        <v>0</v>
      </c>
      <c r="H69" s="13">
        <v>60000</v>
      </c>
      <c r="I69" s="13">
        <v>0</v>
      </c>
      <c r="J69" s="14">
        <v>0</v>
      </c>
      <c r="K69" s="13">
        <v>0</v>
      </c>
      <c r="L69" s="13">
        <v>0</v>
      </c>
      <c r="M69" s="14">
        <v>0</v>
      </c>
      <c r="N69" s="13">
        <v>0</v>
      </c>
      <c r="O69" s="13">
        <v>0</v>
      </c>
      <c r="P69" s="14">
        <v>0</v>
      </c>
      <c r="Q69" s="19">
        <v>0</v>
      </c>
      <c r="R69" s="19">
        <v>0</v>
      </c>
      <c r="S69" s="17">
        <v>0</v>
      </c>
      <c r="T69" s="18">
        <v>0</v>
      </c>
      <c r="U69" s="19">
        <v>0</v>
      </c>
      <c r="V69" s="15">
        <v>0</v>
      </c>
      <c r="W69" s="19">
        <v>0</v>
      </c>
      <c r="X69" s="19">
        <v>0</v>
      </c>
      <c r="Y69" s="19">
        <v>0</v>
      </c>
      <c r="Z69" s="19"/>
      <c r="AA69" s="19">
        <v>0</v>
      </c>
      <c r="AB69" s="19"/>
      <c r="AC69" s="19">
        <f t="shared" si="21"/>
        <v>0</v>
      </c>
      <c r="AD69" s="19"/>
      <c r="AI69" s="19">
        <f t="shared" si="15"/>
        <v>0</v>
      </c>
      <c r="AJ69" s="18">
        <f t="shared" si="16"/>
        <v>0</v>
      </c>
      <c r="AK69" s="18">
        <f t="shared" si="17"/>
        <v>0</v>
      </c>
      <c r="AL69" s="18">
        <f t="shared" si="18"/>
        <v>0</v>
      </c>
    </row>
    <row r="70" spans="1:38" hidden="1" x14ac:dyDescent="0.3">
      <c r="A70" s="7" t="s">
        <v>163</v>
      </c>
      <c r="B70" s="7" t="s">
        <v>164</v>
      </c>
      <c r="C70" s="13">
        <v>112.33</v>
      </c>
      <c r="D70" s="13">
        <v>112.33</v>
      </c>
      <c r="E70" s="13">
        <v>112.7</v>
      </c>
      <c r="F70" s="13">
        <v>112.7</v>
      </c>
      <c r="G70" s="14">
        <v>115</v>
      </c>
      <c r="H70" s="13">
        <v>115</v>
      </c>
      <c r="I70" s="13">
        <v>114.3</v>
      </c>
      <c r="J70" s="14">
        <v>117.25</v>
      </c>
      <c r="K70" s="13">
        <v>156.94</v>
      </c>
      <c r="L70" s="13">
        <v>156.94</v>
      </c>
      <c r="M70" s="14">
        <v>0</v>
      </c>
      <c r="N70" s="13">
        <v>0</v>
      </c>
      <c r="O70" s="13">
        <v>0</v>
      </c>
      <c r="P70" s="14">
        <v>0</v>
      </c>
      <c r="Q70" s="19">
        <v>0</v>
      </c>
      <c r="R70" s="19">
        <v>0</v>
      </c>
      <c r="S70" s="17">
        <v>0</v>
      </c>
      <c r="T70" s="18">
        <v>0</v>
      </c>
      <c r="U70" s="19">
        <v>0</v>
      </c>
      <c r="V70" s="15">
        <v>0</v>
      </c>
      <c r="W70" s="19">
        <v>0</v>
      </c>
      <c r="X70" s="19">
        <v>0</v>
      </c>
      <c r="Y70" s="19">
        <v>0</v>
      </c>
      <c r="Z70" s="19"/>
      <c r="AA70" s="19">
        <v>0</v>
      </c>
      <c r="AB70" s="19"/>
      <c r="AC70" s="19">
        <f t="shared" si="21"/>
        <v>0</v>
      </c>
      <c r="AD70" s="19"/>
      <c r="AI70" s="19">
        <f t="shared" si="15"/>
        <v>0</v>
      </c>
      <c r="AJ70" s="18">
        <f t="shared" si="16"/>
        <v>0</v>
      </c>
      <c r="AK70" s="18">
        <f t="shared" si="17"/>
        <v>0</v>
      </c>
      <c r="AL70" s="18">
        <f t="shared" si="18"/>
        <v>0</v>
      </c>
    </row>
    <row r="71" spans="1:38" hidden="1" x14ac:dyDescent="0.3">
      <c r="A71" s="7" t="s">
        <v>165</v>
      </c>
      <c r="B71" s="7" t="s">
        <v>80</v>
      </c>
      <c r="C71" s="13">
        <v>2115.58</v>
      </c>
      <c r="D71" s="13">
        <v>2115.58</v>
      </c>
      <c r="E71" s="13">
        <v>3104.19</v>
      </c>
      <c r="F71" s="13">
        <v>3104.19</v>
      </c>
      <c r="G71" s="14">
        <v>1800</v>
      </c>
      <c r="H71" s="13">
        <v>3325</v>
      </c>
      <c r="I71" s="13">
        <v>3054.97</v>
      </c>
      <c r="J71" s="14">
        <v>3090</v>
      </c>
      <c r="K71" s="13">
        <v>2171.21</v>
      </c>
      <c r="L71" s="13">
        <v>2171.21</v>
      </c>
      <c r="M71" s="14">
        <v>0</v>
      </c>
      <c r="N71" s="13">
        <v>0</v>
      </c>
      <c r="O71" s="13">
        <v>0</v>
      </c>
      <c r="P71" s="14">
        <v>0</v>
      </c>
      <c r="Q71" s="19">
        <v>0</v>
      </c>
      <c r="R71" s="19">
        <v>0</v>
      </c>
      <c r="S71" s="17">
        <v>0</v>
      </c>
      <c r="T71" s="18">
        <v>0</v>
      </c>
      <c r="U71" s="19">
        <v>0</v>
      </c>
      <c r="V71" s="15">
        <v>0</v>
      </c>
      <c r="W71" s="19">
        <v>0</v>
      </c>
      <c r="X71" s="19">
        <v>0</v>
      </c>
      <c r="Y71" s="19">
        <v>0</v>
      </c>
      <c r="Z71" s="19"/>
      <c r="AA71" s="19">
        <v>0</v>
      </c>
      <c r="AB71" s="19"/>
      <c r="AC71" s="19">
        <f t="shared" si="21"/>
        <v>0</v>
      </c>
      <c r="AD71" s="19"/>
      <c r="AI71" s="19">
        <f t="shared" si="15"/>
        <v>0</v>
      </c>
      <c r="AJ71" s="18">
        <f t="shared" si="16"/>
        <v>0</v>
      </c>
      <c r="AK71" s="18">
        <f t="shared" si="17"/>
        <v>0</v>
      </c>
      <c r="AL71" s="18">
        <f t="shared" si="18"/>
        <v>0</v>
      </c>
    </row>
    <row r="72" spans="1:38" x14ac:dyDescent="0.3">
      <c r="A72" s="7" t="s">
        <v>166</v>
      </c>
      <c r="B72" s="7" t="s">
        <v>167</v>
      </c>
      <c r="C72" s="13">
        <v>100</v>
      </c>
      <c r="D72" s="13">
        <v>100</v>
      </c>
      <c r="E72" s="13">
        <v>0</v>
      </c>
      <c r="F72" s="13">
        <v>0</v>
      </c>
      <c r="G72" s="13">
        <v>0</v>
      </c>
      <c r="H72" s="13">
        <v>0</v>
      </c>
      <c r="I72" s="13">
        <v>0</v>
      </c>
      <c r="J72" s="13">
        <v>0</v>
      </c>
      <c r="K72" s="13">
        <v>793.97</v>
      </c>
      <c r="L72" s="13">
        <v>793.97</v>
      </c>
      <c r="M72" s="13">
        <v>1500</v>
      </c>
      <c r="N72" s="13">
        <v>1500</v>
      </c>
      <c r="O72" s="13">
        <v>-127.31</v>
      </c>
      <c r="P72" s="13">
        <v>1500</v>
      </c>
      <c r="Q72" s="16">
        <v>0</v>
      </c>
      <c r="R72" s="16">
        <v>0</v>
      </c>
      <c r="S72" s="17">
        <v>800</v>
      </c>
      <c r="T72" s="18">
        <v>800</v>
      </c>
      <c r="U72" s="19">
        <v>0</v>
      </c>
      <c r="V72" s="15">
        <v>840</v>
      </c>
      <c r="W72" s="19">
        <v>840</v>
      </c>
      <c r="X72" s="19">
        <v>0</v>
      </c>
      <c r="Y72" s="19">
        <v>500</v>
      </c>
      <c r="Z72" s="19"/>
      <c r="AA72" s="19">
        <v>500</v>
      </c>
      <c r="AB72" s="19"/>
      <c r="AC72" s="19">
        <f t="shared" si="21"/>
        <v>500</v>
      </c>
      <c r="AD72" s="19"/>
      <c r="AI72" s="19">
        <f t="shared" si="15"/>
        <v>500</v>
      </c>
      <c r="AJ72" s="18">
        <f t="shared" si="16"/>
        <v>500</v>
      </c>
      <c r="AK72" s="18">
        <f t="shared" si="17"/>
        <v>500</v>
      </c>
      <c r="AL72" s="18">
        <f t="shared" si="18"/>
        <v>500</v>
      </c>
    </row>
    <row r="73" spans="1:38" hidden="1" x14ac:dyDescent="0.3">
      <c r="A73" s="7" t="s">
        <v>168</v>
      </c>
      <c r="B73" s="7" t="s">
        <v>169</v>
      </c>
      <c r="C73" s="13">
        <v>0</v>
      </c>
      <c r="D73" s="13">
        <v>0</v>
      </c>
      <c r="E73" s="13">
        <v>0</v>
      </c>
      <c r="F73" s="13">
        <v>0</v>
      </c>
      <c r="G73" s="14">
        <v>0</v>
      </c>
      <c r="H73" s="13">
        <v>7000</v>
      </c>
      <c r="I73" s="13">
        <v>0</v>
      </c>
      <c r="J73" s="14">
        <v>0</v>
      </c>
      <c r="K73" s="13">
        <v>0</v>
      </c>
      <c r="L73" s="13">
        <v>0</v>
      </c>
      <c r="M73" s="14">
        <v>0</v>
      </c>
      <c r="N73" s="13">
        <v>0</v>
      </c>
      <c r="O73" s="13">
        <v>0</v>
      </c>
      <c r="P73" s="14">
        <v>0</v>
      </c>
      <c r="Q73" s="19">
        <v>0</v>
      </c>
      <c r="R73" s="19">
        <v>0</v>
      </c>
      <c r="S73" s="17">
        <v>0</v>
      </c>
      <c r="T73" s="18">
        <v>0</v>
      </c>
      <c r="U73" s="19">
        <v>0</v>
      </c>
      <c r="V73" s="15">
        <v>0</v>
      </c>
      <c r="W73" s="19">
        <v>0</v>
      </c>
      <c r="X73" s="19">
        <v>0</v>
      </c>
      <c r="Y73" s="19">
        <v>0</v>
      </c>
      <c r="Z73" s="19"/>
      <c r="AA73" s="19">
        <v>0</v>
      </c>
      <c r="AB73" s="19"/>
      <c r="AC73" s="19">
        <f t="shared" si="21"/>
        <v>0</v>
      </c>
      <c r="AD73" s="19"/>
      <c r="AI73" s="19">
        <f t="shared" si="15"/>
        <v>0</v>
      </c>
      <c r="AJ73" s="18">
        <f t="shared" si="16"/>
        <v>0</v>
      </c>
      <c r="AK73" s="18">
        <f t="shared" si="17"/>
        <v>0</v>
      </c>
      <c r="AL73" s="18">
        <f t="shared" si="18"/>
        <v>0</v>
      </c>
    </row>
    <row r="74" spans="1:38" x14ac:dyDescent="0.3">
      <c r="A74" s="7" t="s">
        <v>170</v>
      </c>
      <c r="B74" s="7" t="s">
        <v>86</v>
      </c>
      <c r="C74" s="13">
        <v>0</v>
      </c>
      <c r="D74" s="13">
        <v>0</v>
      </c>
      <c r="E74" s="13">
        <v>5781.52</v>
      </c>
      <c r="F74" s="13">
        <v>5781.52</v>
      </c>
      <c r="G74" s="13">
        <v>0</v>
      </c>
      <c r="H74" s="13">
        <v>3935.82</v>
      </c>
      <c r="I74" s="13">
        <v>3935.82</v>
      </c>
      <c r="J74" s="13">
        <v>0</v>
      </c>
      <c r="K74" s="13">
        <v>0</v>
      </c>
      <c r="L74" s="13">
        <v>0</v>
      </c>
      <c r="M74" s="13">
        <v>0</v>
      </c>
      <c r="N74" s="13">
        <v>0</v>
      </c>
      <c r="O74" s="13">
        <v>0</v>
      </c>
      <c r="P74" s="13">
        <v>0</v>
      </c>
      <c r="Q74" s="16">
        <v>76.69</v>
      </c>
      <c r="R74" s="16">
        <v>76.69</v>
      </c>
      <c r="S74" s="17">
        <v>0</v>
      </c>
      <c r="T74" s="18">
        <v>544.92999999999995</v>
      </c>
      <c r="U74" s="19">
        <v>544.92999999999995</v>
      </c>
      <c r="V74" s="15">
        <v>500</v>
      </c>
      <c r="W74" s="19">
        <v>500</v>
      </c>
      <c r="X74" s="19">
        <v>0</v>
      </c>
      <c r="Y74" s="19">
        <v>500</v>
      </c>
      <c r="Z74" s="19"/>
      <c r="AA74" s="19">
        <v>500</v>
      </c>
      <c r="AB74" s="19"/>
      <c r="AC74" s="19">
        <f t="shared" si="21"/>
        <v>500</v>
      </c>
      <c r="AD74" s="19"/>
      <c r="AI74" s="19">
        <f t="shared" si="15"/>
        <v>500</v>
      </c>
      <c r="AJ74" s="18">
        <f t="shared" si="16"/>
        <v>500</v>
      </c>
      <c r="AK74" s="18">
        <f t="shared" si="17"/>
        <v>500</v>
      </c>
      <c r="AL74" s="18">
        <f t="shared" si="18"/>
        <v>500</v>
      </c>
    </row>
    <row r="75" spans="1:38" x14ac:dyDescent="0.3">
      <c r="A75" s="21" t="s">
        <v>87</v>
      </c>
      <c r="B75" s="21" t="s">
        <v>171</v>
      </c>
      <c r="C75" s="22">
        <f>SUM(C31:C74)</f>
        <v>286586.51</v>
      </c>
      <c r="D75" s="22">
        <f t="shared" ref="D75:O75" si="22">SUM(D31:D74)</f>
        <v>288294.92000000004</v>
      </c>
      <c r="E75" s="22">
        <f t="shared" si="22"/>
        <v>782697.3899999999</v>
      </c>
      <c r="F75" s="22">
        <f t="shared" si="22"/>
        <v>311701.13000000006</v>
      </c>
      <c r="G75" s="22">
        <f>SUM(G31:G74)</f>
        <v>519107.94155200006</v>
      </c>
      <c r="H75" s="22">
        <f t="shared" si="22"/>
        <v>537386.3899999999</v>
      </c>
      <c r="I75" s="22">
        <f t="shared" si="22"/>
        <v>374759.30000000005</v>
      </c>
      <c r="J75" s="22">
        <f>SUM(J31:J74)</f>
        <v>380549.60000000009</v>
      </c>
      <c r="K75" s="22">
        <f t="shared" si="22"/>
        <v>486096.44000000006</v>
      </c>
      <c r="L75" s="22">
        <f t="shared" si="22"/>
        <v>449784.28</v>
      </c>
      <c r="M75" s="22">
        <f>SUM(M31:M74)</f>
        <v>281296.44999999995</v>
      </c>
      <c r="N75" s="22">
        <f t="shared" si="22"/>
        <v>354387.87</v>
      </c>
      <c r="O75" s="22">
        <f t="shared" si="22"/>
        <v>254882.46000000002</v>
      </c>
      <c r="P75" s="22">
        <f>SUM(P31:P74)</f>
        <v>389738.6153</v>
      </c>
      <c r="Q75" s="22">
        <f t="shared" ref="Q75:R75" si="23">SUM(Q31:Q74)</f>
        <v>328866.98000000004</v>
      </c>
      <c r="R75" s="22">
        <f t="shared" si="23"/>
        <v>327624.83000000007</v>
      </c>
      <c r="S75" s="22">
        <f t="shared" ref="S75:X75" si="24">SUM(S31:S74)</f>
        <v>464544.65625</v>
      </c>
      <c r="T75" s="22">
        <f t="shared" si="24"/>
        <v>471147.79120000004</v>
      </c>
      <c r="U75" s="22">
        <f t="shared" si="24"/>
        <v>361511.50999999995</v>
      </c>
      <c r="V75" s="22">
        <f t="shared" si="24"/>
        <v>575285.49</v>
      </c>
      <c r="W75" s="22">
        <f t="shared" si="24"/>
        <v>575285.49</v>
      </c>
      <c r="X75" s="22">
        <f t="shared" si="24"/>
        <v>223490.69</v>
      </c>
      <c r="Y75" s="22" t="e">
        <f>SUM(Y31:Y74)</f>
        <v>#REF!</v>
      </c>
      <c r="Z75" s="22">
        <f t="shared" ref="Z75:AA75" si="25">SUM(Z31:Z74)</f>
        <v>0</v>
      </c>
      <c r="AA75" s="22" t="e">
        <f t="shared" si="25"/>
        <v>#REF!</v>
      </c>
      <c r="AB75" s="22">
        <f>SUM(AB31:AB74)</f>
        <v>-7000</v>
      </c>
      <c r="AC75" s="22" t="e">
        <f>SUM(AC31:AC74)</f>
        <v>#REF!</v>
      </c>
      <c r="AD75" s="22"/>
      <c r="AE75" s="22"/>
      <c r="AF75" s="22"/>
      <c r="AG75" s="22"/>
      <c r="AH75" s="22"/>
      <c r="AI75" s="22" t="e">
        <f>SUM(AI31:AI74)</f>
        <v>#REF!</v>
      </c>
      <c r="AJ75" s="22" t="e">
        <f>SUM(AJ31:AJ74)</f>
        <v>#REF!</v>
      </c>
      <c r="AK75" s="22" t="e">
        <f>SUM(AK31:AK74)</f>
        <v>#REF!</v>
      </c>
      <c r="AL75" s="22" t="e">
        <f>SUM(AL31:AL74)</f>
        <v>#REF!</v>
      </c>
    </row>
    <row r="76" spans="1:38" hidden="1" x14ac:dyDescent="0.3">
      <c r="A76" s="7" t="s">
        <v>172</v>
      </c>
      <c r="B76" s="7" t="s">
        <v>173</v>
      </c>
      <c r="C76" s="13"/>
      <c r="D76" s="13"/>
      <c r="E76" s="13"/>
      <c r="F76" s="13"/>
      <c r="G76" s="13"/>
      <c r="H76" s="13"/>
      <c r="I76" s="13"/>
      <c r="J76" s="13"/>
      <c r="K76" s="13"/>
      <c r="L76" s="13"/>
      <c r="M76" s="13"/>
      <c r="N76" s="13"/>
      <c r="O76" s="13"/>
      <c r="S76" s="18"/>
      <c r="T76" s="18"/>
      <c r="U76" s="19"/>
      <c r="V76" s="19"/>
      <c r="W76" s="19"/>
      <c r="X76" s="19"/>
      <c r="Y76" s="19"/>
      <c r="Z76" s="19"/>
      <c r="AA76" s="19"/>
      <c r="AB76" s="19"/>
      <c r="AC76" s="19"/>
      <c r="AD76" s="19"/>
      <c r="AJ76" s="18"/>
      <c r="AK76" s="18"/>
      <c r="AL76" s="18"/>
    </row>
    <row r="77" spans="1:38" hidden="1" x14ac:dyDescent="0.3">
      <c r="A77" s="7" t="s">
        <v>174</v>
      </c>
      <c r="B77" s="7" t="s">
        <v>175</v>
      </c>
      <c r="C77" s="13">
        <v>0</v>
      </c>
      <c r="D77" s="13">
        <v>0</v>
      </c>
      <c r="E77" s="13">
        <v>0</v>
      </c>
      <c r="F77" s="13">
        <v>0</v>
      </c>
      <c r="G77" s="14">
        <v>0</v>
      </c>
      <c r="H77" s="13">
        <v>29014.76</v>
      </c>
      <c r="I77" s="13">
        <v>0</v>
      </c>
      <c r="J77" s="14">
        <v>0</v>
      </c>
      <c r="K77" s="13">
        <v>0</v>
      </c>
      <c r="L77" s="13">
        <v>0</v>
      </c>
      <c r="M77" s="14">
        <v>0</v>
      </c>
      <c r="N77" s="13">
        <v>0</v>
      </c>
      <c r="O77" s="13">
        <v>0</v>
      </c>
      <c r="P77" s="13">
        <v>0</v>
      </c>
      <c r="Q77" s="13">
        <v>0</v>
      </c>
      <c r="R77" s="13">
        <v>0</v>
      </c>
      <c r="S77" s="18">
        <v>0</v>
      </c>
      <c r="T77" s="18"/>
      <c r="U77" s="19">
        <v>0</v>
      </c>
      <c r="V77" s="19"/>
      <c r="W77" s="19"/>
      <c r="X77" s="19"/>
      <c r="Y77" s="19"/>
      <c r="Z77" s="19"/>
      <c r="AA77" s="19"/>
      <c r="AB77" s="19"/>
      <c r="AC77" s="19"/>
      <c r="AD77" s="19"/>
      <c r="AJ77" s="18"/>
      <c r="AK77" s="18"/>
      <c r="AL77" s="18"/>
    </row>
    <row r="78" spans="1:38" hidden="1" x14ac:dyDescent="0.3">
      <c r="A78" s="21" t="s">
        <v>87</v>
      </c>
      <c r="B78" s="21" t="s">
        <v>176</v>
      </c>
      <c r="C78" s="22">
        <f>SUM(C76:C77)</f>
        <v>0</v>
      </c>
      <c r="D78" s="22">
        <f t="shared" ref="D78:O78" si="26">SUM(D76:D77)</f>
        <v>0</v>
      </c>
      <c r="E78" s="22">
        <f t="shared" si="26"/>
        <v>0</v>
      </c>
      <c r="F78" s="22">
        <f t="shared" si="26"/>
        <v>0</v>
      </c>
      <c r="G78" s="22">
        <f>SUM(G77)</f>
        <v>0</v>
      </c>
      <c r="H78" s="22">
        <f t="shared" si="26"/>
        <v>29014.76</v>
      </c>
      <c r="I78" s="22">
        <f t="shared" si="26"/>
        <v>0</v>
      </c>
      <c r="J78" s="22">
        <f>SUM(J77)</f>
        <v>0</v>
      </c>
      <c r="K78" s="22">
        <f t="shared" si="26"/>
        <v>0</v>
      </c>
      <c r="L78" s="22">
        <f t="shared" si="26"/>
        <v>0</v>
      </c>
      <c r="M78" s="22">
        <f>SUM(M77)</f>
        <v>0</v>
      </c>
      <c r="N78" s="22">
        <f t="shared" si="26"/>
        <v>0</v>
      </c>
      <c r="O78" s="22">
        <f t="shared" si="26"/>
        <v>0</v>
      </c>
      <c r="P78" s="22">
        <f>P77</f>
        <v>0</v>
      </c>
      <c r="Q78" s="22">
        <f t="shared" ref="Q78:R78" si="27">Q77</f>
        <v>0</v>
      </c>
      <c r="R78" s="22">
        <f t="shared" si="27"/>
        <v>0</v>
      </c>
      <c r="S78" s="22">
        <f>SUM(S77)</f>
        <v>0</v>
      </c>
      <c r="T78" s="22"/>
      <c r="U78" s="22">
        <v>0</v>
      </c>
      <c r="V78" s="22"/>
      <c r="W78" s="22"/>
      <c r="X78" s="22"/>
      <c r="Y78" s="26"/>
      <c r="Z78" s="22"/>
      <c r="AA78" s="22"/>
      <c r="AB78" s="22"/>
      <c r="AC78" s="22"/>
      <c r="AD78" s="22"/>
      <c r="AE78" s="26"/>
      <c r="AF78" s="96"/>
      <c r="AG78" s="26"/>
      <c r="AH78" s="26"/>
      <c r="AI78" s="26"/>
      <c r="AJ78" s="18"/>
      <c r="AK78" s="18"/>
      <c r="AL78" s="18"/>
    </row>
    <row r="79" spans="1:38" x14ac:dyDescent="0.3">
      <c r="A79" s="7" t="s">
        <v>177</v>
      </c>
      <c r="B79" s="8" t="s">
        <v>178</v>
      </c>
      <c r="C79" s="13"/>
      <c r="D79" s="13"/>
      <c r="E79" s="13"/>
      <c r="F79" s="13"/>
      <c r="G79" s="14"/>
      <c r="H79" s="13"/>
      <c r="I79" s="13"/>
      <c r="J79" s="14"/>
      <c r="K79" s="13"/>
      <c r="L79" s="13"/>
      <c r="M79" s="14"/>
      <c r="N79" s="13"/>
      <c r="O79" s="13"/>
      <c r="P79" s="11"/>
      <c r="Q79" s="13"/>
      <c r="R79" s="13"/>
      <c r="S79" s="17"/>
      <c r="T79" s="18"/>
      <c r="U79" s="19"/>
      <c r="V79" s="15"/>
      <c r="W79" s="19"/>
      <c r="X79" s="19"/>
      <c r="Y79" s="19"/>
      <c r="Z79" s="19"/>
      <c r="AA79" s="19"/>
      <c r="AB79" s="19"/>
      <c r="AC79" s="19"/>
      <c r="AD79" s="19"/>
      <c r="AJ79" s="18"/>
      <c r="AK79" s="18"/>
      <c r="AL79" s="18"/>
    </row>
    <row r="80" spans="1:38" hidden="1" x14ac:dyDescent="0.3">
      <c r="A80" s="7" t="s">
        <v>179</v>
      </c>
      <c r="B80" s="7" t="s">
        <v>92</v>
      </c>
      <c r="C80" s="13">
        <v>0</v>
      </c>
      <c r="D80" s="13">
        <v>0</v>
      </c>
      <c r="E80" s="13">
        <v>0</v>
      </c>
      <c r="F80" s="13">
        <v>0</v>
      </c>
      <c r="G80" s="14">
        <v>0</v>
      </c>
      <c r="H80" s="13">
        <v>0</v>
      </c>
      <c r="I80" s="13">
        <v>0</v>
      </c>
      <c r="J80" s="14">
        <v>0</v>
      </c>
      <c r="K80" s="13">
        <v>0</v>
      </c>
      <c r="L80" s="13">
        <v>0</v>
      </c>
      <c r="M80" s="14">
        <v>85000</v>
      </c>
      <c r="N80" s="13">
        <v>22436.14</v>
      </c>
      <c r="O80" s="13">
        <v>22436.14</v>
      </c>
      <c r="P80" s="14">
        <v>0</v>
      </c>
      <c r="Q80" s="16">
        <v>0</v>
      </c>
      <c r="R80" s="16">
        <v>0</v>
      </c>
      <c r="S80" s="17">
        <v>0</v>
      </c>
      <c r="T80" s="18">
        <v>0</v>
      </c>
      <c r="U80" s="19">
        <v>0</v>
      </c>
      <c r="V80" s="15">
        <v>0</v>
      </c>
      <c r="W80" s="19">
        <v>0</v>
      </c>
      <c r="X80" s="19">
        <v>0</v>
      </c>
      <c r="Y80" s="19">
        <v>0</v>
      </c>
      <c r="Z80" s="19"/>
      <c r="AA80" s="19">
        <v>0</v>
      </c>
      <c r="AB80" s="19"/>
      <c r="AC80" s="19">
        <f t="shared" ref="AC80:AC91" si="28">AA80</f>
        <v>0</v>
      </c>
      <c r="AD80" s="19"/>
      <c r="AI80" s="19">
        <f t="shared" ref="AI80:AI91" si="29">AC80</f>
        <v>0</v>
      </c>
      <c r="AJ80" s="18">
        <f t="shared" ref="AJ80:AJ91" si="30">AC80</f>
        <v>0</v>
      </c>
      <c r="AK80" s="18">
        <f t="shared" ref="AK80:AK91" si="31">AC80</f>
        <v>0</v>
      </c>
      <c r="AL80" s="18">
        <f t="shared" ref="AL80:AL91" si="32">AC80</f>
        <v>0</v>
      </c>
    </row>
    <row r="81" spans="1:38" hidden="1" x14ac:dyDescent="0.3">
      <c r="A81" s="7" t="s">
        <v>180</v>
      </c>
      <c r="B81" s="7" t="s">
        <v>36</v>
      </c>
      <c r="C81" s="13">
        <v>0</v>
      </c>
      <c r="D81" s="13">
        <v>0</v>
      </c>
      <c r="E81" s="13">
        <v>0</v>
      </c>
      <c r="F81" s="13">
        <v>0</v>
      </c>
      <c r="G81" s="14">
        <v>0</v>
      </c>
      <c r="H81" s="13">
        <v>0</v>
      </c>
      <c r="I81" s="13">
        <v>0</v>
      </c>
      <c r="J81" s="14">
        <v>0</v>
      </c>
      <c r="K81" s="13">
        <v>0</v>
      </c>
      <c r="L81" s="13">
        <v>0</v>
      </c>
      <c r="M81" s="14">
        <v>6502.5</v>
      </c>
      <c r="N81" s="13">
        <v>1805.81</v>
      </c>
      <c r="O81" s="13">
        <v>1805.81</v>
      </c>
      <c r="P81" s="14">
        <v>0</v>
      </c>
      <c r="Q81" s="16">
        <v>0</v>
      </c>
      <c r="R81" s="16">
        <v>0</v>
      </c>
      <c r="S81" s="17">
        <v>0</v>
      </c>
      <c r="T81" s="18">
        <v>0</v>
      </c>
      <c r="U81" s="19">
        <v>0</v>
      </c>
      <c r="V81" s="15">
        <v>0</v>
      </c>
      <c r="W81" s="19">
        <v>0</v>
      </c>
      <c r="X81" s="19">
        <v>0</v>
      </c>
      <c r="Y81" s="19">
        <v>0</v>
      </c>
      <c r="Z81" s="19"/>
      <c r="AA81" s="19">
        <v>0</v>
      </c>
      <c r="AB81" s="19"/>
      <c r="AC81" s="19">
        <f t="shared" si="28"/>
        <v>0</v>
      </c>
      <c r="AD81" s="19"/>
      <c r="AI81" s="19">
        <f t="shared" si="29"/>
        <v>0</v>
      </c>
      <c r="AJ81" s="18">
        <f t="shared" si="30"/>
        <v>0</v>
      </c>
      <c r="AK81" s="18">
        <f t="shared" si="31"/>
        <v>0</v>
      </c>
      <c r="AL81" s="18">
        <f t="shared" si="32"/>
        <v>0</v>
      </c>
    </row>
    <row r="82" spans="1:38" hidden="1" x14ac:dyDescent="0.3">
      <c r="A82" s="7" t="s">
        <v>181</v>
      </c>
      <c r="B82" s="7" t="s">
        <v>38</v>
      </c>
      <c r="C82" s="13">
        <v>0</v>
      </c>
      <c r="D82" s="13">
        <v>0</v>
      </c>
      <c r="E82" s="13">
        <v>0</v>
      </c>
      <c r="F82" s="13">
        <v>0</v>
      </c>
      <c r="G82" s="14">
        <v>0</v>
      </c>
      <c r="H82" s="13">
        <v>0</v>
      </c>
      <c r="I82" s="13">
        <v>0</v>
      </c>
      <c r="J82" s="14">
        <v>0</v>
      </c>
      <c r="K82" s="13">
        <v>0</v>
      </c>
      <c r="L82" s="13">
        <v>0</v>
      </c>
      <c r="M82" s="14">
        <v>586.5</v>
      </c>
      <c r="N82" s="13">
        <v>195</v>
      </c>
      <c r="O82" s="13">
        <v>195</v>
      </c>
      <c r="P82" s="14">
        <v>0</v>
      </c>
      <c r="Q82" s="16">
        <v>0</v>
      </c>
      <c r="R82" s="16">
        <v>0</v>
      </c>
      <c r="S82" s="17">
        <v>0</v>
      </c>
      <c r="T82" s="18">
        <v>0</v>
      </c>
      <c r="U82" s="19">
        <v>0</v>
      </c>
      <c r="V82" s="15">
        <v>0</v>
      </c>
      <c r="W82" s="19">
        <v>0</v>
      </c>
      <c r="X82" s="19">
        <v>0</v>
      </c>
      <c r="Y82" s="19">
        <v>0</v>
      </c>
      <c r="Z82" s="19"/>
      <c r="AA82" s="19">
        <v>0</v>
      </c>
      <c r="AB82" s="19"/>
      <c r="AC82" s="19">
        <f t="shared" si="28"/>
        <v>0</v>
      </c>
      <c r="AD82" s="19"/>
      <c r="AI82" s="19">
        <f t="shared" si="29"/>
        <v>0</v>
      </c>
      <c r="AJ82" s="18">
        <f t="shared" si="30"/>
        <v>0</v>
      </c>
      <c r="AK82" s="18">
        <f t="shared" si="31"/>
        <v>0</v>
      </c>
      <c r="AL82" s="18">
        <f t="shared" si="32"/>
        <v>0</v>
      </c>
    </row>
    <row r="83" spans="1:38" hidden="1" x14ac:dyDescent="0.3">
      <c r="A83" s="7" t="s">
        <v>182</v>
      </c>
      <c r="B83" s="7" t="s">
        <v>40</v>
      </c>
      <c r="C83" s="13">
        <v>0</v>
      </c>
      <c r="D83" s="13">
        <v>0</v>
      </c>
      <c r="E83" s="13">
        <v>0</v>
      </c>
      <c r="F83" s="13">
        <v>0</v>
      </c>
      <c r="G83" s="14">
        <v>0</v>
      </c>
      <c r="H83" s="13">
        <v>0</v>
      </c>
      <c r="I83" s="13">
        <v>0</v>
      </c>
      <c r="J83" s="14">
        <v>0</v>
      </c>
      <c r="K83" s="13">
        <v>0</v>
      </c>
      <c r="L83" s="13">
        <v>0</v>
      </c>
      <c r="M83" s="14">
        <v>10716</v>
      </c>
      <c r="N83" s="13">
        <v>3125.5</v>
      </c>
      <c r="O83" s="13">
        <v>3125.5</v>
      </c>
      <c r="P83" s="14">
        <v>0</v>
      </c>
      <c r="Q83" s="16">
        <v>0</v>
      </c>
      <c r="R83" s="16">
        <v>0</v>
      </c>
      <c r="S83" s="17">
        <v>0</v>
      </c>
      <c r="T83" s="18">
        <v>0</v>
      </c>
      <c r="U83" s="19">
        <v>0</v>
      </c>
      <c r="V83" s="15">
        <v>0</v>
      </c>
      <c r="W83" s="19">
        <v>0</v>
      </c>
      <c r="X83" s="19">
        <v>0</v>
      </c>
      <c r="Y83" s="19">
        <v>0</v>
      </c>
      <c r="Z83" s="19"/>
      <c r="AA83" s="19">
        <v>0</v>
      </c>
      <c r="AB83" s="19"/>
      <c r="AC83" s="19">
        <f t="shared" si="28"/>
        <v>0</v>
      </c>
      <c r="AD83" s="19"/>
      <c r="AI83" s="19">
        <f t="shared" si="29"/>
        <v>0</v>
      </c>
      <c r="AJ83" s="18">
        <f t="shared" si="30"/>
        <v>0</v>
      </c>
      <c r="AK83" s="18">
        <f t="shared" si="31"/>
        <v>0</v>
      </c>
      <c r="AL83" s="18">
        <f t="shared" si="32"/>
        <v>0</v>
      </c>
    </row>
    <row r="84" spans="1:38" hidden="1" x14ac:dyDescent="0.3">
      <c r="A84" s="7" t="s">
        <v>183</v>
      </c>
      <c r="B84" s="7" t="s">
        <v>42</v>
      </c>
      <c r="C84" s="13">
        <v>0</v>
      </c>
      <c r="D84" s="13">
        <v>0</v>
      </c>
      <c r="E84" s="13">
        <v>0</v>
      </c>
      <c r="F84" s="13">
        <v>0</v>
      </c>
      <c r="G84" s="14">
        <v>0</v>
      </c>
      <c r="H84" s="13">
        <v>0</v>
      </c>
      <c r="I84" s="13">
        <v>0</v>
      </c>
      <c r="J84" s="14">
        <v>0</v>
      </c>
      <c r="K84" s="13">
        <v>0</v>
      </c>
      <c r="L84" s="13">
        <v>0</v>
      </c>
      <c r="M84" s="14">
        <v>1139</v>
      </c>
      <c r="N84" s="13">
        <v>568.08000000000004</v>
      </c>
      <c r="O84" s="13">
        <v>568.08000000000004</v>
      </c>
      <c r="P84" s="14">
        <v>0</v>
      </c>
      <c r="Q84" s="16">
        <v>0</v>
      </c>
      <c r="R84" s="16">
        <v>0</v>
      </c>
      <c r="S84" s="17">
        <v>0</v>
      </c>
      <c r="T84" s="18">
        <v>0</v>
      </c>
      <c r="U84" s="19">
        <v>0</v>
      </c>
      <c r="V84" s="15">
        <v>0</v>
      </c>
      <c r="W84" s="19">
        <v>0</v>
      </c>
      <c r="X84" s="19">
        <v>0</v>
      </c>
      <c r="Y84" s="19">
        <v>0</v>
      </c>
      <c r="Z84" s="19"/>
      <c r="AA84" s="19">
        <v>0</v>
      </c>
      <c r="AB84" s="19"/>
      <c r="AC84" s="19">
        <f t="shared" si="28"/>
        <v>0</v>
      </c>
      <c r="AD84" s="19"/>
      <c r="AI84" s="19">
        <f t="shared" si="29"/>
        <v>0</v>
      </c>
      <c r="AJ84" s="18">
        <f t="shared" si="30"/>
        <v>0</v>
      </c>
      <c r="AK84" s="18">
        <f t="shared" si="31"/>
        <v>0</v>
      </c>
      <c r="AL84" s="18">
        <f t="shared" si="32"/>
        <v>0</v>
      </c>
    </row>
    <row r="85" spans="1:38" hidden="1" x14ac:dyDescent="0.3">
      <c r="A85" s="7" t="s">
        <v>184</v>
      </c>
      <c r="B85" s="7" t="s">
        <v>44</v>
      </c>
      <c r="C85" s="13">
        <v>0</v>
      </c>
      <c r="D85" s="13">
        <v>0</v>
      </c>
      <c r="E85" s="13">
        <v>0</v>
      </c>
      <c r="F85" s="13">
        <v>0</v>
      </c>
      <c r="G85" s="14">
        <v>0</v>
      </c>
      <c r="H85" s="13">
        <v>0</v>
      </c>
      <c r="I85" s="13">
        <v>0</v>
      </c>
      <c r="J85" s="14">
        <v>0</v>
      </c>
      <c r="K85" s="13">
        <v>0</v>
      </c>
      <c r="L85" s="13">
        <v>0</v>
      </c>
      <c r="M85" s="14">
        <v>114.4</v>
      </c>
      <c r="N85" s="13">
        <v>0</v>
      </c>
      <c r="O85" s="13">
        <v>0</v>
      </c>
      <c r="P85" s="14">
        <v>0</v>
      </c>
      <c r="Q85" s="16">
        <v>0</v>
      </c>
      <c r="R85" s="16">
        <v>0</v>
      </c>
      <c r="S85" s="17">
        <v>0</v>
      </c>
      <c r="T85" s="18">
        <v>0</v>
      </c>
      <c r="U85" s="19">
        <v>0</v>
      </c>
      <c r="V85" s="15">
        <v>0</v>
      </c>
      <c r="W85" s="19">
        <v>0</v>
      </c>
      <c r="X85" s="19">
        <v>0</v>
      </c>
      <c r="Y85" s="19">
        <v>0</v>
      </c>
      <c r="Z85" s="19"/>
      <c r="AA85" s="19">
        <v>0</v>
      </c>
      <c r="AB85" s="19"/>
      <c r="AC85" s="19">
        <f t="shared" si="28"/>
        <v>0</v>
      </c>
      <c r="AD85" s="19"/>
      <c r="AI85" s="19">
        <f t="shared" si="29"/>
        <v>0</v>
      </c>
      <c r="AJ85" s="18">
        <f t="shared" si="30"/>
        <v>0</v>
      </c>
      <c r="AK85" s="18">
        <f t="shared" si="31"/>
        <v>0</v>
      </c>
      <c r="AL85" s="18">
        <f t="shared" si="32"/>
        <v>0</v>
      </c>
    </row>
    <row r="86" spans="1:38" hidden="1" x14ac:dyDescent="0.3">
      <c r="A86" s="7" t="s">
        <v>185</v>
      </c>
      <c r="B86" s="7" t="s">
        <v>46</v>
      </c>
      <c r="C86" s="13">
        <v>0</v>
      </c>
      <c r="D86" s="13">
        <v>0</v>
      </c>
      <c r="E86" s="13">
        <v>0</v>
      </c>
      <c r="F86" s="13">
        <v>0</v>
      </c>
      <c r="G86" s="14">
        <v>0</v>
      </c>
      <c r="H86" s="13">
        <v>0</v>
      </c>
      <c r="I86" s="13">
        <v>0</v>
      </c>
      <c r="J86" s="14">
        <v>0</v>
      </c>
      <c r="K86" s="13">
        <v>0</v>
      </c>
      <c r="L86" s="13">
        <v>0</v>
      </c>
      <c r="M86" s="14">
        <v>28</v>
      </c>
      <c r="N86" s="13">
        <v>0</v>
      </c>
      <c r="O86" s="13">
        <v>0</v>
      </c>
      <c r="P86" s="14">
        <v>0</v>
      </c>
      <c r="Q86" s="16">
        <v>0</v>
      </c>
      <c r="R86" s="16">
        <v>0</v>
      </c>
      <c r="S86" s="17">
        <v>0</v>
      </c>
      <c r="T86" s="18">
        <v>0</v>
      </c>
      <c r="U86" s="19">
        <v>0</v>
      </c>
      <c r="V86" s="15">
        <v>0</v>
      </c>
      <c r="W86" s="19">
        <v>0</v>
      </c>
      <c r="X86" s="19">
        <v>0</v>
      </c>
      <c r="Y86" s="19">
        <v>0</v>
      </c>
      <c r="Z86" s="19"/>
      <c r="AA86" s="19">
        <v>0</v>
      </c>
      <c r="AB86" s="19"/>
      <c r="AC86" s="19">
        <f t="shared" si="28"/>
        <v>0</v>
      </c>
      <c r="AD86" s="19"/>
      <c r="AI86" s="19">
        <f t="shared" si="29"/>
        <v>0</v>
      </c>
      <c r="AJ86" s="18">
        <f t="shared" si="30"/>
        <v>0</v>
      </c>
      <c r="AK86" s="18">
        <f t="shared" si="31"/>
        <v>0</v>
      </c>
      <c r="AL86" s="18">
        <f t="shared" si="32"/>
        <v>0</v>
      </c>
    </row>
    <row r="87" spans="1:38" x14ac:dyDescent="0.3">
      <c r="A87" s="7" t="s">
        <v>186</v>
      </c>
      <c r="B87" s="7" t="s">
        <v>114</v>
      </c>
      <c r="C87" s="13">
        <v>4320</v>
      </c>
      <c r="D87" s="13">
        <v>4319.96</v>
      </c>
      <c r="E87" s="13">
        <v>819.64</v>
      </c>
      <c r="F87" s="13">
        <v>819.15</v>
      </c>
      <c r="G87" s="13">
        <v>1200</v>
      </c>
      <c r="H87" s="13">
        <v>1200</v>
      </c>
      <c r="I87" s="13">
        <v>901.48</v>
      </c>
      <c r="J87" s="13">
        <v>2285</v>
      </c>
      <c r="K87" s="13">
        <v>2285</v>
      </c>
      <c r="L87" s="13">
        <v>148</v>
      </c>
      <c r="M87" s="13">
        <v>1000</v>
      </c>
      <c r="N87" s="13">
        <v>210268.47</v>
      </c>
      <c r="O87" s="13">
        <v>183004.09</v>
      </c>
      <c r="P87" s="13">
        <v>172000</v>
      </c>
      <c r="Q87" s="16">
        <v>114294.14</v>
      </c>
      <c r="R87" s="16">
        <v>97241.52</v>
      </c>
      <c r="S87" s="17">
        <v>1500</v>
      </c>
      <c r="T87" s="18">
        <v>1500</v>
      </c>
      <c r="U87" s="19">
        <v>330</v>
      </c>
      <c r="V87" s="15">
        <v>500</v>
      </c>
      <c r="W87" s="19">
        <v>500</v>
      </c>
      <c r="X87" s="19">
        <v>1487.2</v>
      </c>
      <c r="Y87" s="19">
        <v>1500</v>
      </c>
      <c r="Z87" s="19"/>
      <c r="AA87" s="19">
        <v>1500</v>
      </c>
      <c r="AB87" s="19"/>
      <c r="AC87" s="19">
        <f t="shared" si="28"/>
        <v>1500</v>
      </c>
      <c r="AD87" s="19"/>
      <c r="AE87" t="s">
        <v>187</v>
      </c>
      <c r="AG87" s="12"/>
      <c r="AI87" s="19">
        <f t="shared" si="29"/>
        <v>1500</v>
      </c>
      <c r="AJ87" s="18">
        <f t="shared" si="30"/>
        <v>1500</v>
      </c>
      <c r="AK87" s="18">
        <f t="shared" si="31"/>
        <v>1500</v>
      </c>
      <c r="AL87" s="18">
        <f t="shared" si="32"/>
        <v>1500</v>
      </c>
    </row>
    <row r="88" spans="1:38" x14ac:dyDescent="0.3">
      <c r="A88" s="7" t="s">
        <v>188</v>
      </c>
      <c r="B88" s="7" t="s">
        <v>189</v>
      </c>
      <c r="C88" s="13">
        <v>46680</v>
      </c>
      <c r="D88" s="13">
        <v>44573.25</v>
      </c>
      <c r="E88" s="13">
        <v>69580.36</v>
      </c>
      <c r="F88" s="13">
        <v>69580.36</v>
      </c>
      <c r="G88" s="13">
        <v>65000</v>
      </c>
      <c r="H88" s="13">
        <v>65000</v>
      </c>
      <c r="I88" s="13">
        <v>93458.42</v>
      </c>
      <c r="J88" s="13">
        <v>65000</v>
      </c>
      <c r="K88" s="13">
        <v>100000</v>
      </c>
      <c r="L88" s="13">
        <v>121756.64</v>
      </c>
      <c r="M88" s="13">
        <v>0</v>
      </c>
      <c r="N88" s="13">
        <v>0</v>
      </c>
      <c r="O88" s="13">
        <v>0</v>
      </c>
      <c r="P88" s="13">
        <v>0</v>
      </c>
      <c r="Q88" s="16">
        <v>0</v>
      </c>
      <c r="R88" s="16">
        <v>0</v>
      </c>
      <c r="S88" s="17">
        <v>90000</v>
      </c>
      <c r="T88" s="18">
        <v>90000</v>
      </c>
      <c r="U88" s="19">
        <v>90000</v>
      </c>
      <c r="V88" s="15">
        <v>90000</v>
      </c>
      <c r="W88" s="19">
        <v>90000</v>
      </c>
      <c r="X88" s="19">
        <v>45000</v>
      </c>
      <c r="Y88" s="19">
        <v>90000</v>
      </c>
      <c r="Z88" s="19"/>
      <c r="AA88" s="19">
        <v>90000</v>
      </c>
      <c r="AB88" s="19"/>
      <c r="AC88" s="19">
        <f t="shared" si="28"/>
        <v>90000</v>
      </c>
      <c r="AD88" s="19"/>
      <c r="AE88" s="12" t="s">
        <v>190</v>
      </c>
      <c r="AI88" s="19">
        <f t="shared" si="29"/>
        <v>90000</v>
      </c>
      <c r="AJ88" s="18">
        <f t="shared" si="30"/>
        <v>90000</v>
      </c>
      <c r="AK88" s="18">
        <f t="shared" si="31"/>
        <v>90000</v>
      </c>
      <c r="AL88" s="18">
        <f t="shared" si="32"/>
        <v>90000</v>
      </c>
    </row>
    <row r="89" spans="1:38" x14ac:dyDescent="0.3">
      <c r="A89" s="7" t="s">
        <v>191</v>
      </c>
      <c r="B89" s="7" t="s">
        <v>192</v>
      </c>
      <c r="C89" s="13"/>
      <c r="D89" s="13"/>
      <c r="E89" s="13"/>
      <c r="F89" s="13"/>
      <c r="G89" s="14"/>
      <c r="H89" s="13"/>
      <c r="I89" s="13"/>
      <c r="J89" s="14"/>
      <c r="K89" s="13"/>
      <c r="L89" s="13"/>
      <c r="M89" s="14"/>
      <c r="N89" s="13"/>
      <c r="O89" s="13"/>
      <c r="P89" s="14"/>
      <c r="Q89" s="16"/>
      <c r="R89" s="16"/>
      <c r="S89" s="17">
        <v>0</v>
      </c>
      <c r="T89" s="18">
        <v>7226.06</v>
      </c>
      <c r="U89" s="19">
        <v>0</v>
      </c>
      <c r="V89" s="15">
        <v>0</v>
      </c>
      <c r="W89" s="19">
        <v>0</v>
      </c>
      <c r="X89" s="19">
        <v>0</v>
      </c>
      <c r="Y89" s="19">
        <v>0</v>
      </c>
      <c r="Z89" s="19"/>
      <c r="AA89" s="19">
        <v>0</v>
      </c>
      <c r="AB89" s="19"/>
      <c r="AC89" s="19">
        <f t="shared" si="28"/>
        <v>0</v>
      </c>
      <c r="AD89" s="19"/>
      <c r="AE89" s="12"/>
      <c r="AI89" s="19">
        <f t="shared" si="29"/>
        <v>0</v>
      </c>
      <c r="AJ89" s="18">
        <f t="shared" si="30"/>
        <v>0</v>
      </c>
      <c r="AK89" s="18">
        <f t="shared" si="31"/>
        <v>0</v>
      </c>
      <c r="AL89" s="18">
        <f t="shared" si="32"/>
        <v>0</v>
      </c>
    </row>
    <row r="90" spans="1:38" x14ac:dyDescent="0.3">
      <c r="A90" s="7" t="s">
        <v>1833</v>
      </c>
      <c r="B90" s="7" t="s">
        <v>73</v>
      </c>
      <c r="C90" s="13"/>
      <c r="D90" s="13"/>
      <c r="E90" s="13"/>
      <c r="F90" s="13"/>
      <c r="G90" s="14"/>
      <c r="H90" s="13"/>
      <c r="I90" s="13"/>
      <c r="J90" s="14"/>
      <c r="K90" s="13"/>
      <c r="L90" s="13"/>
      <c r="M90" s="14"/>
      <c r="N90" s="13"/>
      <c r="O90" s="13"/>
      <c r="P90" s="14"/>
      <c r="Q90" s="16"/>
      <c r="R90" s="16"/>
      <c r="S90" s="17">
        <v>0</v>
      </c>
      <c r="T90" s="18">
        <v>0</v>
      </c>
      <c r="U90" s="19">
        <v>0</v>
      </c>
      <c r="V90" s="15">
        <v>0</v>
      </c>
      <c r="W90" s="19">
        <v>0</v>
      </c>
      <c r="X90" s="19"/>
      <c r="Y90" s="19">
        <v>2000</v>
      </c>
      <c r="Z90" s="19"/>
      <c r="AA90" s="19">
        <f>$Y$90</f>
        <v>2000</v>
      </c>
      <c r="AB90" s="19"/>
      <c r="AC90" s="19">
        <f>$AA$90</f>
        <v>2000</v>
      </c>
      <c r="AD90" s="19"/>
      <c r="AE90" s="12"/>
      <c r="AI90" s="19">
        <f>$AC$90</f>
        <v>2000</v>
      </c>
      <c r="AJ90" s="18">
        <f>$AC$90</f>
        <v>2000</v>
      </c>
      <c r="AK90" s="18">
        <f>$AC$90</f>
        <v>2000</v>
      </c>
      <c r="AL90" s="18">
        <f>$AC$90</f>
        <v>2000</v>
      </c>
    </row>
    <row r="91" spans="1:38" hidden="1" x14ac:dyDescent="0.3">
      <c r="A91" s="7" t="s">
        <v>193</v>
      </c>
      <c r="B91" s="7" t="s">
        <v>75</v>
      </c>
      <c r="C91" s="13">
        <v>0</v>
      </c>
      <c r="D91" s="13">
        <v>0</v>
      </c>
      <c r="E91" s="13">
        <v>0</v>
      </c>
      <c r="F91" s="13">
        <v>0</v>
      </c>
      <c r="G91" s="14">
        <v>0</v>
      </c>
      <c r="H91" s="13">
        <v>0</v>
      </c>
      <c r="I91" s="13">
        <v>0</v>
      </c>
      <c r="J91" s="14">
        <v>0</v>
      </c>
      <c r="K91" s="13">
        <v>0</v>
      </c>
      <c r="L91" s="13">
        <v>125</v>
      </c>
      <c r="M91" s="14">
        <v>0</v>
      </c>
      <c r="N91" s="13">
        <v>365</v>
      </c>
      <c r="O91" s="13">
        <v>365</v>
      </c>
      <c r="P91" s="14">
        <v>0</v>
      </c>
      <c r="Q91" s="16">
        <v>0</v>
      </c>
      <c r="R91" s="16">
        <v>0</v>
      </c>
      <c r="S91" s="17">
        <v>0</v>
      </c>
      <c r="T91" s="18">
        <v>0</v>
      </c>
      <c r="U91" s="19">
        <v>0</v>
      </c>
      <c r="V91" s="15">
        <v>0</v>
      </c>
      <c r="W91" s="19">
        <v>0</v>
      </c>
      <c r="X91" s="19">
        <v>0</v>
      </c>
      <c r="Y91" s="19">
        <v>0</v>
      </c>
      <c r="Z91" s="19"/>
      <c r="AA91" s="19">
        <v>0</v>
      </c>
      <c r="AB91" s="19"/>
      <c r="AC91" s="19">
        <f t="shared" si="28"/>
        <v>0</v>
      </c>
      <c r="AD91" s="19"/>
      <c r="AI91" s="19">
        <f t="shared" si="29"/>
        <v>0</v>
      </c>
      <c r="AJ91" s="18">
        <f t="shared" si="30"/>
        <v>0</v>
      </c>
      <c r="AK91" s="18">
        <f t="shared" si="31"/>
        <v>0</v>
      </c>
      <c r="AL91" s="18">
        <f t="shared" si="32"/>
        <v>0</v>
      </c>
    </row>
    <row r="92" spans="1:38" x14ac:dyDescent="0.3">
      <c r="A92" s="21" t="s">
        <v>87</v>
      </c>
      <c r="B92" s="21" t="s">
        <v>194</v>
      </c>
      <c r="C92" s="22">
        <f>SUM(C80:C91)</f>
        <v>51000</v>
      </c>
      <c r="D92" s="22">
        <f t="shared" ref="D92:O92" si="33">SUM(D80:D91)</f>
        <v>48893.21</v>
      </c>
      <c r="E92" s="22">
        <f t="shared" si="33"/>
        <v>70400</v>
      </c>
      <c r="F92" s="22">
        <f t="shared" si="33"/>
        <v>70399.509999999995</v>
      </c>
      <c r="G92" s="22">
        <f>SUM(G87:G91)</f>
        <v>66200</v>
      </c>
      <c r="H92" s="22">
        <f t="shared" si="33"/>
        <v>66200</v>
      </c>
      <c r="I92" s="22">
        <f t="shared" si="33"/>
        <v>94359.9</v>
      </c>
      <c r="J92" s="22">
        <f>SUM(J80:J91)</f>
        <v>67285</v>
      </c>
      <c r="K92" s="22">
        <f t="shared" si="33"/>
        <v>102285</v>
      </c>
      <c r="L92" s="22">
        <f t="shared" si="33"/>
        <v>122029.64</v>
      </c>
      <c r="M92" s="22">
        <f>SUM(M80:M91)</f>
        <v>105086.39999999999</v>
      </c>
      <c r="N92" s="22">
        <f t="shared" si="33"/>
        <v>238764</v>
      </c>
      <c r="O92" s="22">
        <f t="shared" si="33"/>
        <v>211499.62</v>
      </c>
      <c r="P92" s="22">
        <f>SUM(P80:P91)</f>
        <v>172000</v>
      </c>
      <c r="Q92" s="22">
        <f t="shared" ref="Q92:R92" si="34">SUM(Q80:Q91)</f>
        <v>114294.14</v>
      </c>
      <c r="R92" s="22">
        <f t="shared" si="34"/>
        <v>97241.52</v>
      </c>
      <c r="S92" s="22">
        <f t="shared" ref="S92:X92" si="35">SUM(S80:S91)</f>
        <v>91500</v>
      </c>
      <c r="T92" s="22">
        <f t="shared" si="35"/>
        <v>98726.06</v>
      </c>
      <c r="U92" s="22">
        <f t="shared" si="35"/>
        <v>90330</v>
      </c>
      <c r="V92" s="22">
        <f t="shared" si="35"/>
        <v>90500</v>
      </c>
      <c r="W92" s="22">
        <f t="shared" si="35"/>
        <v>90500</v>
      </c>
      <c r="X92" s="22">
        <f t="shared" si="35"/>
        <v>46487.199999999997</v>
      </c>
      <c r="Y92" s="22">
        <f>SUM(Y80:Y91)</f>
        <v>93500</v>
      </c>
      <c r="Z92" s="22">
        <f t="shared" ref="Z92:AC92" si="36">SUM(Z80:Z91)</f>
        <v>0</v>
      </c>
      <c r="AA92" s="22">
        <f t="shared" si="36"/>
        <v>93500</v>
      </c>
      <c r="AB92" s="22">
        <f t="shared" si="36"/>
        <v>0</v>
      </c>
      <c r="AC92" s="22">
        <f t="shared" si="36"/>
        <v>93500</v>
      </c>
      <c r="AD92" s="22"/>
      <c r="AE92" s="22"/>
      <c r="AF92" s="22"/>
      <c r="AG92" s="22"/>
      <c r="AH92" s="22"/>
      <c r="AI92" s="22">
        <f>SUM(AI80:AI91)</f>
        <v>93500</v>
      </c>
      <c r="AJ92" s="22">
        <f>SUM(AJ80:AJ91)</f>
        <v>93500</v>
      </c>
      <c r="AK92" s="22">
        <f t="shared" ref="AK92:AL92" si="37">SUM(AK80:AK91)</f>
        <v>93500</v>
      </c>
      <c r="AL92" s="22">
        <f t="shared" si="37"/>
        <v>93500</v>
      </c>
    </row>
    <row r="93" spans="1:38" ht="15" customHeight="1" x14ac:dyDescent="0.3">
      <c r="A93" s="7" t="s">
        <v>195</v>
      </c>
      <c r="B93" s="8" t="s">
        <v>196</v>
      </c>
      <c r="C93" s="13"/>
      <c r="D93" s="13"/>
      <c r="E93" s="13"/>
      <c r="F93" s="13"/>
      <c r="G93" s="14"/>
      <c r="H93" s="13"/>
      <c r="I93" s="13"/>
      <c r="J93" s="14"/>
      <c r="K93" s="13"/>
      <c r="L93" s="13"/>
      <c r="M93" s="14"/>
      <c r="N93" s="13"/>
      <c r="O93" s="13"/>
      <c r="P93" s="11"/>
      <c r="S93" s="17"/>
      <c r="T93" s="18"/>
      <c r="U93" s="19"/>
      <c r="V93" s="15"/>
      <c r="W93" s="19"/>
      <c r="X93" s="19"/>
      <c r="Y93" s="19"/>
      <c r="Z93" s="19"/>
      <c r="AA93" s="19"/>
      <c r="AB93" s="19"/>
      <c r="AC93" s="19"/>
      <c r="AD93" s="19"/>
      <c r="AJ93" s="18"/>
      <c r="AK93" s="18"/>
      <c r="AL93" s="18"/>
    </row>
    <row r="94" spans="1:38" ht="15" customHeight="1" x14ac:dyDescent="0.3">
      <c r="A94" s="7" t="s">
        <v>197</v>
      </c>
      <c r="B94" s="7" t="s">
        <v>92</v>
      </c>
      <c r="C94" s="13">
        <v>0</v>
      </c>
      <c r="D94" s="13">
        <v>0</v>
      </c>
      <c r="E94" s="13">
        <v>0</v>
      </c>
      <c r="F94" s="13">
        <v>0</v>
      </c>
      <c r="G94" s="14">
        <v>0</v>
      </c>
      <c r="H94" s="13">
        <v>0</v>
      </c>
      <c r="I94" s="13">
        <v>0</v>
      </c>
      <c r="J94" s="14">
        <v>60600</v>
      </c>
      <c r="K94" s="13">
        <v>54852.800000000003</v>
      </c>
      <c r="L94" s="13">
        <v>46702.32</v>
      </c>
      <c r="M94" s="14">
        <v>48000</v>
      </c>
      <c r="N94" s="13">
        <v>48000</v>
      </c>
      <c r="O94" s="13">
        <v>52816.68</v>
      </c>
      <c r="P94" s="15">
        <v>46226.400000000001</v>
      </c>
      <c r="Q94" s="16">
        <v>81749.11</v>
      </c>
      <c r="R94" s="16">
        <v>88835.18</v>
      </c>
      <c r="S94" s="17">
        <v>62645.349799999996</v>
      </c>
      <c r="T94" s="18">
        <v>62645.349799999996</v>
      </c>
      <c r="U94" s="19">
        <v>57422.22</v>
      </c>
      <c r="V94" s="15">
        <v>66112.5</v>
      </c>
      <c r="W94" s="19">
        <v>66112.5</v>
      </c>
      <c r="X94" s="19">
        <v>34598.74</v>
      </c>
      <c r="Y94" s="19" t="e">
        <f>#REF!</f>
        <v>#REF!</v>
      </c>
      <c r="Z94" s="19"/>
      <c r="AA94" s="19" t="e">
        <f>$Y$94</f>
        <v>#REF!</v>
      </c>
      <c r="AB94" s="19"/>
      <c r="AC94" s="19" t="e">
        <f t="shared" ref="AC94:AC105" si="38">AA94</f>
        <v>#REF!</v>
      </c>
      <c r="AD94" s="19"/>
      <c r="AI94" s="19" t="e">
        <f>#REF!</f>
        <v>#REF!</v>
      </c>
      <c r="AJ94" s="18" t="e">
        <f>#REF!</f>
        <v>#REF!</v>
      </c>
      <c r="AK94" s="18" t="e">
        <f>#REF!</f>
        <v>#REF!</v>
      </c>
      <c r="AL94" s="18" t="e">
        <f>#REF!</f>
        <v>#REF!</v>
      </c>
    </row>
    <row r="95" spans="1:38" ht="28.5" customHeight="1" x14ac:dyDescent="0.3">
      <c r="A95" s="7" t="s">
        <v>198</v>
      </c>
      <c r="B95" s="7" t="s">
        <v>199</v>
      </c>
      <c r="C95" s="13">
        <v>0</v>
      </c>
      <c r="D95" s="13">
        <v>0</v>
      </c>
      <c r="E95" s="13">
        <v>0</v>
      </c>
      <c r="F95" s="13">
        <v>0</v>
      </c>
      <c r="G95" s="14">
        <v>0</v>
      </c>
      <c r="H95" s="13">
        <v>6000</v>
      </c>
      <c r="I95" s="13">
        <v>0</v>
      </c>
      <c r="J95" s="14">
        <v>0</v>
      </c>
      <c r="K95" s="13">
        <v>6000</v>
      </c>
      <c r="L95" s="13">
        <v>5500</v>
      </c>
      <c r="M95" s="14">
        <v>6000</v>
      </c>
      <c r="N95" s="13">
        <v>0</v>
      </c>
      <c r="O95" s="13">
        <v>1348</v>
      </c>
      <c r="P95" s="14">
        <v>6000</v>
      </c>
      <c r="Q95" s="16">
        <v>6000</v>
      </c>
      <c r="R95" s="16">
        <v>3899.75</v>
      </c>
      <c r="S95" s="17">
        <v>6000</v>
      </c>
      <c r="T95" s="18">
        <v>6000</v>
      </c>
      <c r="U95" s="18">
        <v>4310.49</v>
      </c>
      <c r="V95" s="17">
        <v>0</v>
      </c>
      <c r="W95" s="18">
        <v>6496.64</v>
      </c>
      <c r="X95" s="18">
        <v>6159.95</v>
      </c>
      <c r="Y95" s="19">
        <v>6386</v>
      </c>
      <c r="Z95" s="18"/>
      <c r="AA95" s="18">
        <v>6386</v>
      </c>
      <c r="AB95" s="102">
        <v>0</v>
      </c>
      <c r="AC95" s="18">
        <v>6386</v>
      </c>
      <c r="AD95" s="18"/>
      <c r="AF95" s="12" t="s">
        <v>200</v>
      </c>
      <c r="AG95" s="12" t="s">
        <v>201</v>
      </c>
      <c r="AH95" t="s">
        <v>202</v>
      </c>
      <c r="AI95" s="18">
        <f>$AC$95</f>
        <v>6386</v>
      </c>
      <c r="AJ95" s="18">
        <f>$AC$95</f>
        <v>6386</v>
      </c>
      <c r="AK95" s="18">
        <f>$AC$95</f>
        <v>6386</v>
      </c>
      <c r="AL95" s="18">
        <f>$AC$95</f>
        <v>6386</v>
      </c>
    </row>
    <row r="96" spans="1:38" ht="15" customHeight="1" x14ac:dyDescent="0.3">
      <c r="A96" s="7" t="s">
        <v>203</v>
      </c>
      <c r="B96" s="7" t="s">
        <v>204</v>
      </c>
      <c r="C96" s="13">
        <v>0</v>
      </c>
      <c r="D96" s="13">
        <v>0</v>
      </c>
      <c r="E96" s="13">
        <v>0</v>
      </c>
      <c r="F96" s="13">
        <v>0</v>
      </c>
      <c r="G96" s="14">
        <v>0</v>
      </c>
      <c r="H96" s="13">
        <v>0</v>
      </c>
      <c r="I96" s="13">
        <v>0</v>
      </c>
      <c r="J96" s="14">
        <v>0</v>
      </c>
      <c r="K96" s="13">
        <v>0</v>
      </c>
      <c r="L96" s="13">
        <v>0</v>
      </c>
      <c r="M96" s="14">
        <v>15600</v>
      </c>
      <c r="N96" s="13">
        <v>15600</v>
      </c>
      <c r="O96" s="13">
        <v>15533.43</v>
      </c>
      <c r="P96" s="14">
        <v>15600</v>
      </c>
      <c r="Q96" s="16">
        <v>15560.53</v>
      </c>
      <c r="R96" s="16">
        <v>15560.53</v>
      </c>
      <c r="S96" s="17">
        <v>16200</v>
      </c>
      <c r="T96" s="18">
        <v>16200</v>
      </c>
      <c r="U96" s="19">
        <v>15967.25</v>
      </c>
      <c r="V96" s="17">
        <v>0</v>
      </c>
      <c r="W96" s="18">
        <v>0</v>
      </c>
      <c r="X96" s="19">
        <v>0</v>
      </c>
      <c r="Y96" s="19">
        <v>0</v>
      </c>
      <c r="Z96" s="19"/>
      <c r="AA96" s="19">
        <v>0</v>
      </c>
      <c r="AB96" s="19"/>
      <c r="AC96" s="19">
        <f t="shared" si="38"/>
        <v>0</v>
      </c>
      <c r="AD96" s="19"/>
      <c r="AG96" s="12"/>
      <c r="AI96" s="18">
        <f>Z96</f>
        <v>0</v>
      </c>
      <c r="AJ96" s="18">
        <f>AA96</f>
        <v>0</v>
      </c>
      <c r="AK96" s="18">
        <f>AA96</f>
        <v>0</v>
      </c>
      <c r="AL96" s="18">
        <f>AA96</f>
        <v>0</v>
      </c>
    </row>
    <row r="97" spans="1:38" ht="45" customHeight="1" x14ac:dyDescent="0.3">
      <c r="A97" s="7" t="s">
        <v>205</v>
      </c>
      <c r="B97" s="7" t="s">
        <v>206</v>
      </c>
      <c r="C97" s="13"/>
      <c r="D97" s="13"/>
      <c r="E97" s="13"/>
      <c r="F97" s="13"/>
      <c r="G97" s="14"/>
      <c r="H97" s="13"/>
      <c r="I97" s="13"/>
      <c r="J97" s="14"/>
      <c r="K97" s="13"/>
      <c r="L97" s="13"/>
      <c r="M97" s="14"/>
      <c r="N97" s="13"/>
      <c r="O97" s="13"/>
      <c r="P97" s="14">
        <v>0</v>
      </c>
      <c r="Q97" s="16">
        <v>30000</v>
      </c>
      <c r="R97" s="16">
        <v>0</v>
      </c>
      <c r="S97" s="17">
        <v>0</v>
      </c>
      <c r="T97" s="18">
        <v>26500</v>
      </c>
      <c r="U97" s="19">
        <v>11072.59</v>
      </c>
      <c r="V97" s="15">
        <v>17453.810000000001</v>
      </c>
      <c r="W97" s="19">
        <v>17453.810000000001</v>
      </c>
      <c r="X97" s="19">
        <v>5546.1</v>
      </c>
      <c r="Y97" s="19">
        <v>14254.54</v>
      </c>
      <c r="Z97" s="19"/>
      <c r="AA97" s="19">
        <v>14254.54</v>
      </c>
      <c r="AB97" s="19"/>
      <c r="AC97" s="19">
        <f t="shared" si="38"/>
        <v>14254.54</v>
      </c>
      <c r="AD97" s="19"/>
      <c r="AF97" s="120" t="s">
        <v>207</v>
      </c>
      <c r="AG97" s="12" t="s">
        <v>208</v>
      </c>
      <c r="AH97" t="s">
        <v>209</v>
      </c>
      <c r="AI97" s="19">
        <f>$AC$97</f>
        <v>14254.54</v>
      </c>
      <c r="AJ97" s="18">
        <f>$AC$97</f>
        <v>14254.54</v>
      </c>
      <c r="AK97" s="18">
        <f>$AC$97</f>
        <v>14254.54</v>
      </c>
      <c r="AL97" s="18">
        <f>$AC$97</f>
        <v>14254.54</v>
      </c>
    </row>
    <row r="98" spans="1:38" ht="15" customHeight="1" x14ac:dyDescent="0.3">
      <c r="A98" s="7" t="s">
        <v>210</v>
      </c>
      <c r="B98" s="7" t="s">
        <v>36</v>
      </c>
      <c r="C98" s="13">
        <v>0</v>
      </c>
      <c r="D98" s="13">
        <v>0</v>
      </c>
      <c r="E98" s="13">
        <v>0</v>
      </c>
      <c r="F98" s="13">
        <v>0</v>
      </c>
      <c r="G98" s="14">
        <v>0</v>
      </c>
      <c r="H98" s="13">
        <v>0</v>
      </c>
      <c r="I98" s="13">
        <v>0</v>
      </c>
      <c r="J98" s="14">
        <v>4635.8999999999996</v>
      </c>
      <c r="K98" s="13">
        <v>4635.8999999999996</v>
      </c>
      <c r="L98" s="13">
        <v>3619.07</v>
      </c>
      <c r="M98" s="14">
        <v>3672</v>
      </c>
      <c r="N98" s="13">
        <v>3672</v>
      </c>
      <c r="O98" s="13">
        <v>4153.0600000000004</v>
      </c>
      <c r="P98" s="15">
        <v>3536.3196000000003</v>
      </c>
      <c r="Q98" s="16">
        <v>5330.77</v>
      </c>
      <c r="R98" s="16">
        <v>6596.27</v>
      </c>
      <c r="S98" s="17">
        <v>5251.3692596999999</v>
      </c>
      <c r="T98" s="18">
        <v>5251.3692596999999</v>
      </c>
      <c r="U98" s="19">
        <v>4778.04</v>
      </c>
      <c r="V98" s="15">
        <v>5057.6099999999997</v>
      </c>
      <c r="W98" s="19">
        <v>5057.6099999999997</v>
      </c>
      <c r="X98" s="19">
        <v>3120.69</v>
      </c>
      <c r="Y98" s="19" t="e">
        <f>#REF!</f>
        <v>#REF!</v>
      </c>
      <c r="Z98" s="19"/>
      <c r="AA98" s="19" t="e">
        <f t="shared" ref="AA98:AA104" si="39">Y98</f>
        <v>#REF!</v>
      </c>
      <c r="AB98" s="19"/>
      <c r="AC98" s="19" t="e">
        <f t="shared" si="38"/>
        <v>#REF!</v>
      </c>
      <c r="AD98" s="19"/>
      <c r="AI98" s="19" t="e">
        <f>#REF!</f>
        <v>#REF!</v>
      </c>
      <c r="AJ98" s="18" t="e">
        <f>#REF!</f>
        <v>#REF!</v>
      </c>
      <c r="AK98" s="18" t="e">
        <f>#REF!</f>
        <v>#REF!</v>
      </c>
      <c r="AL98" s="18" t="e">
        <f>#REF!</f>
        <v>#REF!</v>
      </c>
    </row>
    <row r="99" spans="1:38" ht="15" customHeight="1" x14ac:dyDescent="0.3">
      <c r="A99" s="7" t="s">
        <v>211</v>
      </c>
      <c r="B99" s="7" t="s">
        <v>38</v>
      </c>
      <c r="C99" s="13">
        <v>0</v>
      </c>
      <c r="D99" s="13">
        <v>0</v>
      </c>
      <c r="E99" s="13">
        <v>0</v>
      </c>
      <c r="F99" s="13">
        <v>0</v>
      </c>
      <c r="G99" s="14">
        <v>0</v>
      </c>
      <c r="H99" s="13">
        <v>0</v>
      </c>
      <c r="I99" s="13">
        <v>0</v>
      </c>
      <c r="J99" s="14">
        <v>1139.28</v>
      </c>
      <c r="K99" s="13">
        <v>1139.28</v>
      </c>
      <c r="L99" s="13">
        <v>719.1</v>
      </c>
      <c r="M99" s="14">
        <v>331</v>
      </c>
      <c r="N99" s="13">
        <v>331</v>
      </c>
      <c r="O99" s="13">
        <v>679.12</v>
      </c>
      <c r="P99" s="15">
        <v>462.26400000000001</v>
      </c>
      <c r="Q99" s="16">
        <v>532.98</v>
      </c>
      <c r="R99" s="16">
        <v>571.5</v>
      </c>
      <c r="S99" s="17">
        <v>3558.2558686399993</v>
      </c>
      <c r="T99" s="18">
        <v>3558.2558686399993</v>
      </c>
      <c r="U99" s="19">
        <v>3153.9</v>
      </c>
      <c r="V99" s="15">
        <v>3755.2000000000003</v>
      </c>
      <c r="W99" s="19">
        <v>3755.2000000000003</v>
      </c>
      <c r="X99" s="19">
        <v>1981.38</v>
      </c>
      <c r="Y99" s="19" t="e">
        <f>#REF!+#REF!+#REF!</f>
        <v>#REF!</v>
      </c>
      <c r="Z99" s="19"/>
      <c r="AA99" s="19" t="e">
        <f t="shared" si="39"/>
        <v>#REF!</v>
      </c>
      <c r="AB99" s="19"/>
      <c r="AC99" s="19" t="e">
        <f t="shared" si="38"/>
        <v>#REF!</v>
      </c>
      <c r="AD99" s="19"/>
      <c r="AI99" s="19" t="e">
        <f>#REF!+#REF!+#REF!</f>
        <v>#REF!</v>
      </c>
      <c r="AJ99" s="18" t="e">
        <f>#REF!+#REF!+#REF!</f>
        <v>#REF!</v>
      </c>
      <c r="AK99" s="18" t="e">
        <f>#REF!+#REF!+#REF!</f>
        <v>#REF!</v>
      </c>
      <c r="AL99" s="18" t="e">
        <f>#REF!+#REF!+#REF!</f>
        <v>#REF!</v>
      </c>
    </row>
    <row r="100" spans="1:38" x14ac:dyDescent="0.3">
      <c r="A100" s="7" t="s">
        <v>212</v>
      </c>
      <c r="B100" s="7" t="s">
        <v>40</v>
      </c>
      <c r="C100" s="13">
        <v>0</v>
      </c>
      <c r="D100" s="13">
        <v>0</v>
      </c>
      <c r="E100" s="13">
        <v>0</v>
      </c>
      <c r="F100" s="13">
        <v>0</v>
      </c>
      <c r="G100" s="14">
        <v>0</v>
      </c>
      <c r="H100" s="13">
        <v>0</v>
      </c>
      <c r="I100" s="13">
        <v>0</v>
      </c>
      <c r="J100" s="14">
        <v>9876</v>
      </c>
      <c r="K100" s="13">
        <v>9876</v>
      </c>
      <c r="L100" s="13">
        <v>6172.5</v>
      </c>
      <c r="M100" s="14">
        <v>10716</v>
      </c>
      <c r="N100" s="13">
        <v>10716</v>
      </c>
      <c r="O100" s="13">
        <v>10648.5</v>
      </c>
      <c r="P100" s="15">
        <v>8568</v>
      </c>
      <c r="Q100" s="16">
        <v>3721.5</v>
      </c>
      <c r="R100" s="16">
        <v>4369.5</v>
      </c>
      <c r="S100" s="17">
        <v>7776</v>
      </c>
      <c r="T100" s="18">
        <v>7776</v>
      </c>
      <c r="U100" s="19">
        <v>7801</v>
      </c>
      <c r="V100" s="15">
        <v>8076</v>
      </c>
      <c r="W100" s="19">
        <v>8076</v>
      </c>
      <c r="X100" s="19">
        <v>4038</v>
      </c>
      <c r="Y100" s="19" t="e">
        <f>#REF!</f>
        <v>#REF!</v>
      </c>
      <c r="Z100" s="19"/>
      <c r="AA100" s="19" t="e">
        <f t="shared" si="39"/>
        <v>#REF!</v>
      </c>
      <c r="AB100" s="19"/>
      <c r="AC100" s="19" t="e">
        <f t="shared" si="38"/>
        <v>#REF!</v>
      </c>
      <c r="AD100" s="19"/>
      <c r="AI100" s="19" t="e">
        <f>#REF!</f>
        <v>#REF!</v>
      </c>
      <c r="AJ100" s="18" t="e">
        <f>#REF!</f>
        <v>#REF!</v>
      </c>
      <c r="AK100" s="18" t="e">
        <f>#REF!</f>
        <v>#REF!</v>
      </c>
      <c r="AL100" s="18" t="e">
        <f>#REF!</f>
        <v>#REF!</v>
      </c>
    </row>
    <row r="101" spans="1:38" x14ac:dyDescent="0.3">
      <c r="A101" s="7" t="s">
        <v>213</v>
      </c>
      <c r="B101" s="7" t="s">
        <v>42</v>
      </c>
      <c r="C101" s="13">
        <v>0</v>
      </c>
      <c r="D101" s="13">
        <v>0</v>
      </c>
      <c r="E101" s="13">
        <v>0</v>
      </c>
      <c r="F101" s="13">
        <v>0</v>
      </c>
      <c r="G101" s="14">
        <v>0</v>
      </c>
      <c r="H101" s="13">
        <v>0</v>
      </c>
      <c r="I101" s="13">
        <v>0</v>
      </c>
      <c r="J101" s="14">
        <v>812.04000000000008</v>
      </c>
      <c r="K101" s="13">
        <v>812.04</v>
      </c>
      <c r="L101" s="13">
        <v>546.79999999999995</v>
      </c>
      <c r="M101" s="14">
        <v>643.20000000000005</v>
      </c>
      <c r="N101" s="13">
        <v>643.20000000000005</v>
      </c>
      <c r="O101" s="13">
        <v>447.61</v>
      </c>
      <c r="P101" s="15">
        <v>619.43376000000001</v>
      </c>
      <c r="Q101" s="16">
        <v>714.21</v>
      </c>
      <c r="R101" s="16">
        <v>765.82</v>
      </c>
      <c r="S101" s="17">
        <v>839.44768732</v>
      </c>
      <c r="T101" s="18">
        <v>839.44768732</v>
      </c>
      <c r="U101" s="19">
        <v>651.23</v>
      </c>
      <c r="V101" s="15">
        <v>780.13</v>
      </c>
      <c r="W101" s="19">
        <v>780.13</v>
      </c>
      <c r="X101" s="19">
        <v>411.74</v>
      </c>
      <c r="Y101" s="19" t="e">
        <f>#REF!</f>
        <v>#REF!</v>
      </c>
      <c r="Z101" s="19"/>
      <c r="AA101" s="19" t="e">
        <f t="shared" si="39"/>
        <v>#REF!</v>
      </c>
      <c r="AB101" s="19"/>
      <c r="AC101" s="19" t="e">
        <f t="shared" si="38"/>
        <v>#REF!</v>
      </c>
      <c r="AD101" s="19"/>
      <c r="AI101" s="19" t="e">
        <f>#REF!</f>
        <v>#REF!</v>
      </c>
      <c r="AJ101" s="18" t="e">
        <f>#REF!</f>
        <v>#REF!</v>
      </c>
      <c r="AK101" s="18" t="e">
        <f>#REF!</f>
        <v>#REF!</v>
      </c>
      <c r="AL101" s="18" t="e">
        <f>#REF!</f>
        <v>#REF!</v>
      </c>
    </row>
    <row r="102" spans="1:38" x14ac:dyDescent="0.3">
      <c r="A102" s="7" t="s">
        <v>214</v>
      </c>
      <c r="B102" s="7" t="s">
        <v>44</v>
      </c>
      <c r="C102" s="13">
        <v>0</v>
      </c>
      <c r="D102" s="13">
        <v>0</v>
      </c>
      <c r="E102" s="13">
        <v>0</v>
      </c>
      <c r="F102" s="13">
        <v>0</v>
      </c>
      <c r="G102" s="14">
        <v>0</v>
      </c>
      <c r="H102" s="13">
        <v>0</v>
      </c>
      <c r="I102" s="13">
        <v>0</v>
      </c>
      <c r="J102" s="14">
        <v>126.4</v>
      </c>
      <c r="K102" s="13">
        <v>126.4</v>
      </c>
      <c r="L102" s="13">
        <v>114.4</v>
      </c>
      <c r="M102" s="14">
        <v>114.4</v>
      </c>
      <c r="N102" s="13">
        <v>114.4</v>
      </c>
      <c r="O102" s="13">
        <v>220.8</v>
      </c>
      <c r="P102" s="15">
        <v>106.4</v>
      </c>
      <c r="Q102" s="16">
        <v>460.07</v>
      </c>
      <c r="R102" s="16">
        <v>460.07</v>
      </c>
      <c r="S102" s="17">
        <v>92.8</v>
      </c>
      <c r="T102" s="18">
        <v>92.8</v>
      </c>
      <c r="U102" s="19">
        <v>379.08</v>
      </c>
      <c r="V102" s="15">
        <v>11.2</v>
      </c>
      <c r="W102" s="19">
        <v>11.2</v>
      </c>
      <c r="X102" s="19">
        <v>3.13</v>
      </c>
      <c r="Y102" s="19" t="e">
        <f>#REF!</f>
        <v>#REF!</v>
      </c>
      <c r="Z102" s="19"/>
      <c r="AA102" s="19" t="e">
        <f t="shared" si="39"/>
        <v>#REF!</v>
      </c>
      <c r="AB102" s="19"/>
      <c r="AC102" s="19" t="e">
        <f t="shared" si="38"/>
        <v>#REF!</v>
      </c>
      <c r="AD102" s="19"/>
      <c r="AI102" s="19" t="e">
        <f>#REF!</f>
        <v>#REF!</v>
      </c>
      <c r="AJ102" s="18" t="e">
        <f>#REF!</f>
        <v>#REF!</v>
      </c>
      <c r="AK102" s="18" t="e">
        <f>#REF!</f>
        <v>#REF!</v>
      </c>
      <c r="AL102" s="18" t="e">
        <f>#REF!</f>
        <v>#REF!</v>
      </c>
    </row>
    <row r="103" spans="1:38" x14ac:dyDescent="0.3">
      <c r="A103" s="7" t="s">
        <v>215</v>
      </c>
      <c r="B103" s="7" t="s">
        <v>46</v>
      </c>
      <c r="C103" s="13">
        <v>0</v>
      </c>
      <c r="D103" s="13">
        <v>0</v>
      </c>
      <c r="E103" s="13">
        <v>0</v>
      </c>
      <c r="F103" s="13">
        <v>0</v>
      </c>
      <c r="G103" s="14">
        <v>0</v>
      </c>
      <c r="H103" s="13">
        <v>0</v>
      </c>
      <c r="I103" s="13">
        <v>0</v>
      </c>
      <c r="J103" s="14">
        <v>29.81</v>
      </c>
      <c r="K103" s="13">
        <v>29.81</v>
      </c>
      <c r="L103" s="13">
        <v>26</v>
      </c>
      <c r="M103" s="14">
        <v>28</v>
      </c>
      <c r="N103" s="13">
        <v>28</v>
      </c>
      <c r="O103" s="13">
        <v>27.56</v>
      </c>
      <c r="P103" s="15">
        <v>28</v>
      </c>
      <c r="Q103" s="16">
        <v>68.63</v>
      </c>
      <c r="R103" s="16">
        <v>68.63</v>
      </c>
      <c r="S103" s="17">
        <v>63</v>
      </c>
      <c r="T103" s="18">
        <v>63</v>
      </c>
      <c r="U103" s="19">
        <v>42.39</v>
      </c>
      <c r="V103" s="15">
        <v>102</v>
      </c>
      <c r="W103" s="19">
        <v>102</v>
      </c>
      <c r="X103" s="19">
        <v>24.66</v>
      </c>
      <c r="Y103" s="19" t="e">
        <f>#REF!</f>
        <v>#REF!</v>
      </c>
      <c r="Z103" s="19"/>
      <c r="AA103" s="19" t="e">
        <f t="shared" si="39"/>
        <v>#REF!</v>
      </c>
      <c r="AB103" s="19"/>
      <c r="AC103" s="19" t="e">
        <f t="shared" si="38"/>
        <v>#REF!</v>
      </c>
      <c r="AD103" s="19"/>
      <c r="AI103" s="19" t="e">
        <f>#REF!</f>
        <v>#REF!</v>
      </c>
      <c r="AJ103" s="18" t="e">
        <f>#REF!</f>
        <v>#REF!</v>
      </c>
      <c r="AK103" s="18" t="e">
        <f>#REF!</f>
        <v>#REF!</v>
      </c>
      <c r="AL103" s="18" t="e">
        <f>#REF!</f>
        <v>#REF!</v>
      </c>
    </row>
    <row r="104" spans="1:38" x14ac:dyDescent="0.3">
      <c r="A104" s="7" t="s">
        <v>216</v>
      </c>
      <c r="B104" s="7" t="s">
        <v>217</v>
      </c>
      <c r="C104" s="13">
        <v>0</v>
      </c>
      <c r="D104" s="13">
        <v>0</v>
      </c>
      <c r="E104" s="13">
        <v>0</v>
      </c>
      <c r="F104" s="13">
        <v>0</v>
      </c>
      <c r="G104" s="14">
        <v>0</v>
      </c>
      <c r="H104" s="13">
        <v>0</v>
      </c>
      <c r="I104" s="13">
        <v>0</v>
      </c>
      <c r="J104" s="14">
        <v>502.98</v>
      </c>
      <c r="K104" s="13">
        <v>502.98</v>
      </c>
      <c r="L104" s="13">
        <v>338.64</v>
      </c>
      <c r="M104" s="14">
        <v>408</v>
      </c>
      <c r="N104" s="13">
        <v>408</v>
      </c>
      <c r="O104" s="13">
        <v>292.67</v>
      </c>
      <c r="P104" s="15">
        <v>392.92440000000005</v>
      </c>
      <c r="Q104" s="16">
        <v>453.05</v>
      </c>
      <c r="R104" s="16">
        <v>485.79</v>
      </c>
      <c r="S104" s="17">
        <v>463.57558852</v>
      </c>
      <c r="T104" s="18">
        <v>463.57558852</v>
      </c>
      <c r="U104" s="19">
        <v>408.4</v>
      </c>
      <c r="V104" s="15">
        <v>489.23</v>
      </c>
      <c r="W104" s="19">
        <v>489.23</v>
      </c>
      <c r="X104" s="19">
        <v>257.89999999999998</v>
      </c>
      <c r="Y104" s="19" t="e">
        <f>#REF!</f>
        <v>#REF!</v>
      </c>
      <c r="Z104" s="19"/>
      <c r="AA104" s="19" t="e">
        <f t="shared" si="39"/>
        <v>#REF!</v>
      </c>
      <c r="AB104" s="19"/>
      <c r="AC104" s="19" t="e">
        <f t="shared" si="38"/>
        <v>#REF!</v>
      </c>
      <c r="AD104" s="19"/>
      <c r="AI104" s="19" t="e">
        <f>#REF!</f>
        <v>#REF!</v>
      </c>
      <c r="AJ104" s="18" t="e">
        <f>#REF!</f>
        <v>#REF!</v>
      </c>
      <c r="AK104" s="18" t="e">
        <f>#REF!</f>
        <v>#REF!</v>
      </c>
      <c r="AL104" s="18" t="e">
        <f>#REF!</f>
        <v>#REF!</v>
      </c>
    </row>
    <row r="105" spans="1:38" ht="28.8" x14ac:dyDescent="0.3">
      <c r="A105" s="7" t="s">
        <v>218</v>
      </c>
      <c r="B105" s="7" t="s">
        <v>219</v>
      </c>
      <c r="C105" s="13">
        <v>0</v>
      </c>
      <c r="D105" s="13">
        <v>0</v>
      </c>
      <c r="E105" s="13">
        <v>0</v>
      </c>
      <c r="F105" s="13">
        <v>0</v>
      </c>
      <c r="G105" s="14">
        <v>0</v>
      </c>
      <c r="H105" s="13">
        <v>0</v>
      </c>
      <c r="I105" s="13">
        <v>0</v>
      </c>
      <c r="J105" s="14">
        <v>0</v>
      </c>
      <c r="K105" s="13">
        <v>0</v>
      </c>
      <c r="L105" s="13">
        <v>0</v>
      </c>
      <c r="M105" s="14">
        <v>1200</v>
      </c>
      <c r="N105" s="13">
        <v>1200</v>
      </c>
      <c r="O105" s="13">
        <v>700</v>
      </c>
      <c r="P105" s="14">
        <v>1200</v>
      </c>
      <c r="Q105" s="16">
        <v>1200</v>
      </c>
      <c r="R105" s="16">
        <v>1200</v>
      </c>
      <c r="S105" s="17">
        <v>2150</v>
      </c>
      <c r="T105" s="18">
        <v>2150</v>
      </c>
      <c r="U105" s="19">
        <v>2250</v>
      </c>
      <c r="V105" s="15">
        <v>3500</v>
      </c>
      <c r="W105" s="19">
        <v>3500</v>
      </c>
      <c r="X105" s="19">
        <v>100</v>
      </c>
      <c r="Y105" s="19">
        <v>2450</v>
      </c>
      <c r="Z105" s="19"/>
      <c r="AA105" s="19">
        <v>2450</v>
      </c>
      <c r="AB105" s="19"/>
      <c r="AC105" s="19">
        <f t="shared" si="38"/>
        <v>2450</v>
      </c>
      <c r="AD105" s="19"/>
      <c r="AE105" t="s">
        <v>220</v>
      </c>
      <c r="AF105" s="12" t="s">
        <v>221</v>
      </c>
      <c r="AG105" s="12" t="s">
        <v>222</v>
      </c>
      <c r="AH105" s="12" t="s">
        <v>223</v>
      </c>
      <c r="AI105" s="108">
        <f t="shared" ref="AI105:AI121" si="40">AC105</f>
        <v>2450</v>
      </c>
      <c r="AJ105" s="18">
        <f t="shared" ref="AJ105:AJ121" si="41">AC105</f>
        <v>2450</v>
      </c>
      <c r="AK105" s="18">
        <f t="shared" ref="AK105:AK121" si="42">AC105</f>
        <v>2450</v>
      </c>
      <c r="AL105" s="18">
        <f t="shared" ref="AL105:AL121" si="43">AC105</f>
        <v>2450</v>
      </c>
    </row>
    <row r="106" spans="1:38" ht="110.25" customHeight="1" x14ac:dyDescent="0.3">
      <c r="A106" s="7" t="s">
        <v>224</v>
      </c>
      <c r="B106" s="7" t="s">
        <v>225</v>
      </c>
      <c r="C106" s="13"/>
      <c r="D106" s="13"/>
      <c r="E106" s="13"/>
      <c r="F106" s="13"/>
      <c r="G106" s="14">
        <v>0</v>
      </c>
      <c r="H106" s="13"/>
      <c r="I106" s="13"/>
      <c r="J106" s="14">
        <v>0</v>
      </c>
      <c r="K106" s="13"/>
      <c r="L106" s="13"/>
      <c r="M106" s="14">
        <v>0</v>
      </c>
      <c r="N106" s="13">
        <v>350</v>
      </c>
      <c r="O106" s="13">
        <v>1259.68</v>
      </c>
      <c r="P106" s="14">
        <v>2000</v>
      </c>
      <c r="Q106" s="16">
        <v>2000</v>
      </c>
      <c r="R106" s="16">
        <v>1710.06</v>
      </c>
      <c r="S106" s="17">
        <v>3800</v>
      </c>
      <c r="T106" s="18">
        <v>4238.08</v>
      </c>
      <c r="U106" s="19">
        <v>3476.08</v>
      </c>
      <c r="V106" s="15">
        <v>2766.11</v>
      </c>
      <c r="W106" s="19">
        <v>2766.11</v>
      </c>
      <c r="X106" s="19">
        <v>540.41</v>
      </c>
      <c r="Y106" s="19">
        <v>2500</v>
      </c>
      <c r="Z106" s="19"/>
      <c r="AA106" s="19">
        <v>2500</v>
      </c>
      <c r="AB106" s="102">
        <v>-1000</v>
      </c>
      <c r="AC106" s="19">
        <v>1500</v>
      </c>
      <c r="AD106" s="19"/>
      <c r="AE106" s="12"/>
      <c r="AF106" s="119" t="s">
        <v>226</v>
      </c>
      <c r="AG106" s="12" t="s">
        <v>227</v>
      </c>
      <c r="AH106" t="s">
        <v>209</v>
      </c>
      <c r="AI106" s="19">
        <f t="shared" si="40"/>
        <v>1500</v>
      </c>
      <c r="AJ106" s="18">
        <f t="shared" si="41"/>
        <v>1500</v>
      </c>
      <c r="AK106" s="18">
        <f t="shared" si="42"/>
        <v>1500</v>
      </c>
      <c r="AL106" s="18">
        <f t="shared" si="43"/>
        <v>1500</v>
      </c>
    </row>
    <row r="107" spans="1:38" ht="86.4" customHeight="1" x14ac:dyDescent="0.3">
      <c r="A107" s="7" t="s">
        <v>228</v>
      </c>
      <c r="B107" s="7" t="s">
        <v>114</v>
      </c>
      <c r="C107" s="13">
        <v>0</v>
      </c>
      <c r="D107" s="13">
        <v>0</v>
      </c>
      <c r="E107" s="13">
        <v>0</v>
      </c>
      <c r="F107" s="13">
        <v>0</v>
      </c>
      <c r="G107" s="14">
        <v>0</v>
      </c>
      <c r="H107" s="13">
        <v>10000</v>
      </c>
      <c r="I107" s="13">
        <v>6987.94</v>
      </c>
      <c r="J107" s="14">
        <v>0</v>
      </c>
      <c r="K107" s="13">
        <v>1839.51</v>
      </c>
      <c r="L107" s="13">
        <v>1839.51</v>
      </c>
      <c r="M107" s="14">
        <v>0</v>
      </c>
      <c r="N107" s="13">
        <v>12500</v>
      </c>
      <c r="O107" s="13">
        <v>12500</v>
      </c>
      <c r="P107" s="14">
        <v>12500</v>
      </c>
      <c r="Q107" s="16">
        <v>15114</v>
      </c>
      <c r="R107" s="16">
        <v>15114</v>
      </c>
      <c r="S107" s="17">
        <v>13000</v>
      </c>
      <c r="T107" s="18">
        <v>12500</v>
      </c>
      <c r="U107" s="19">
        <v>12536.98</v>
      </c>
      <c r="V107" s="15">
        <v>35992.449999999997</v>
      </c>
      <c r="W107" s="19">
        <v>29495.81</v>
      </c>
      <c r="X107" s="19">
        <v>12536.98</v>
      </c>
      <c r="Y107" s="19">
        <v>43333.65</v>
      </c>
      <c r="Z107" s="18">
        <v>-13438.65</v>
      </c>
      <c r="AA107" s="19">
        <v>29895</v>
      </c>
      <c r="AB107" s="19"/>
      <c r="AC107" s="19">
        <f t="shared" ref="AC107:AC121" si="44">AA107</f>
        <v>29895</v>
      </c>
      <c r="AD107" s="19"/>
      <c r="AF107" s="12" t="s">
        <v>1808</v>
      </c>
      <c r="AG107" s="12" t="s">
        <v>229</v>
      </c>
      <c r="AH107" t="s">
        <v>209</v>
      </c>
      <c r="AI107" s="19">
        <f t="shared" si="40"/>
        <v>29895</v>
      </c>
      <c r="AJ107" s="18">
        <f t="shared" si="41"/>
        <v>29895</v>
      </c>
      <c r="AK107" s="18">
        <f t="shared" si="42"/>
        <v>29895</v>
      </c>
      <c r="AL107" s="18">
        <f t="shared" si="43"/>
        <v>29895</v>
      </c>
    </row>
    <row r="108" spans="1:38" ht="28.8" x14ac:dyDescent="0.3">
      <c r="A108" s="7" t="s">
        <v>230</v>
      </c>
      <c r="B108" s="7" t="s">
        <v>231</v>
      </c>
      <c r="C108" s="13"/>
      <c r="D108" s="13"/>
      <c r="E108" s="13"/>
      <c r="F108" s="13"/>
      <c r="G108" s="14">
        <v>0</v>
      </c>
      <c r="H108" s="13"/>
      <c r="I108" s="13"/>
      <c r="J108" s="14">
        <v>0</v>
      </c>
      <c r="K108" s="13"/>
      <c r="L108" s="13"/>
      <c r="M108" s="14">
        <v>0</v>
      </c>
      <c r="N108" s="13">
        <v>0</v>
      </c>
      <c r="O108" s="13">
        <v>4680</v>
      </c>
      <c r="P108" s="14">
        <v>38000</v>
      </c>
      <c r="Q108" s="16">
        <v>83307.59</v>
      </c>
      <c r="R108" s="16">
        <v>83307.59</v>
      </c>
      <c r="S108" s="17">
        <v>60800</v>
      </c>
      <c r="T108" s="18">
        <v>60800</v>
      </c>
      <c r="U108" s="19">
        <v>54569.1</v>
      </c>
      <c r="V108" s="15">
        <v>64000</v>
      </c>
      <c r="W108" s="19">
        <v>64000</v>
      </c>
      <c r="X108" s="19">
        <v>45256.97</v>
      </c>
      <c r="Y108" s="19">
        <v>58140</v>
      </c>
      <c r="Z108" s="19"/>
      <c r="AA108" s="19">
        <v>58140</v>
      </c>
      <c r="AB108" s="19"/>
      <c r="AC108" s="19">
        <f t="shared" si="44"/>
        <v>58140</v>
      </c>
      <c r="AD108" s="19"/>
      <c r="AE108" s="12" t="s">
        <v>232</v>
      </c>
      <c r="AI108" s="19">
        <f t="shared" si="40"/>
        <v>58140</v>
      </c>
      <c r="AJ108" s="18">
        <f t="shared" si="41"/>
        <v>58140</v>
      </c>
      <c r="AK108" s="18">
        <f t="shared" si="42"/>
        <v>58140</v>
      </c>
      <c r="AL108" s="18">
        <f t="shared" si="43"/>
        <v>58140</v>
      </c>
    </row>
    <row r="109" spans="1:38" ht="43.2" x14ac:dyDescent="0.3">
      <c r="A109" s="7" t="s">
        <v>233</v>
      </c>
      <c r="B109" s="7" t="s">
        <v>126</v>
      </c>
      <c r="C109" s="13">
        <v>0</v>
      </c>
      <c r="D109" s="13">
        <v>0</v>
      </c>
      <c r="E109" s="13">
        <v>0</v>
      </c>
      <c r="F109" s="13">
        <v>0</v>
      </c>
      <c r="G109" s="14">
        <v>0</v>
      </c>
      <c r="H109" s="13">
        <v>0</v>
      </c>
      <c r="I109" s="13">
        <v>0</v>
      </c>
      <c r="J109" s="14">
        <v>1750</v>
      </c>
      <c r="K109" s="13">
        <v>1750</v>
      </c>
      <c r="L109" s="13">
        <v>1053.79</v>
      </c>
      <c r="M109" s="14">
        <v>1750</v>
      </c>
      <c r="N109" s="13">
        <v>1154.6199999999999</v>
      </c>
      <c r="O109" s="13">
        <v>409.42</v>
      </c>
      <c r="P109" s="14">
        <v>600</v>
      </c>
      <c r="Q109" s="16">
        <v>0</v>
      </c>
      <c r="R109" s="16">
        <v>0</v>
      </c>
      <c r="S109" s="17">
        <v>300</v>
      </c>
      <c r="T109" s="18">
        <v>300</v>
      </c>
      <c r="U109" s="19">
        <v>265.93</v>
      </c>
      <c r="V109" s="15">
        <v>920.43</v>
      </c>
      <c r="W109" s="19">
        <v>920.43</v>
      </c>
      <c r="X109" s="19">
        <v>349.71</v>
      </c>
      <c r="Y109" s="19">
        <v>1283.28</v>
      </c>
      <c r="Z109" s="19"/>
      <c r="AA109" s="19">
        <v>1283.28</v>
      </c>
      <c r="AB109" s="19"/>
      <c r="AC109" s="19">
        <f t="shared" si="44"/>
        <v>1283.28</v>
      </c>
      <c r="AD109" s="19"/>
      <c r="AF109" s="12" t="s">
        <v>234</v>
      </c>
      <c r="AG109" s="12" t="s">
        <v>235</v>
      </c>
      <c r="AH109" t="s">
        <v>209</v>
      </c>
      <c r="AI109" s="19">
        <f t="shared" si="40"/>
        <v>1283.28</v>
      </c>
      <c r="AJ109" s="18">
        <f t="shared" si="41"/>
        <v>1283.28</v>
      </c>
      <c r="AK109" s="18">
        <f t="shared" si="42"/>
        <v>1283.28</v>
      </c>
      <c r="AL109" s="18">
        <f t="shared" si="43"/>
        <v>1283.28</v>
      </c>
    </row>
    <row r="110" spans="1:38" ht="42.6" customHeight="1" x14ac:dyDescent="0.3">
      <c r="A110" s="7" t="s">
        <v>236</v>
      </c>
      <c r="B110" s="7" t="s">
        <v>237</v>
      </c>
      <c r="C110" s="13">
        <v>0</v>
      </c>
      <c r="D110" s="13">
        <v>0</v>
      </c>
      <c r="E110" s="13">
        <v>0</v>
      </c>
      <c r="F110" s="13">
        <v>0</v>
      </c>
      <c r="G110" s="14">
        <v>0</v>
      </c>
      <c r="H110" s="13">
        <v>0</v>
      </c>
      <c r="I110" s="13">
        <v>0</v>
      </c>
      <c r="J110" s="14">
        <v>250</v>
      </c>
      <c r="K110" s="13">
        <v>250</v>
      </c>
      <c r="L110" s="13">
        <v>18</v>
      </c>
      <c r="M110" s="14">
        <v>100</v>
      </c>
      <c r="N110" s="13">
        <v>100</v>
      </c>
      <c r="O110" s="13">
        <v>0</v>
      </c>
      <c r="P110" s="14">
        <v>100</v>
      </c>
      <c r="Q110" s="16">
        <v>0</v>
      </c>
      <c r="R110" s="16">
        <v>0</v>
      </c>
      <c r="S110" s="17">
        <v>0</v>
      </c>
      <c r="T110" s="18">
        <v>61.92</v>
      </c>
      <c r="U110" s="19">
        <v>76.099999999999994</v>
      </c>
      <c r="V110" s="15">
        <v>3980.8</v>
      </c>
      <c r="W110" s="19">
        <v>3230.8</v>
      </c>
      <c r="X110" s="19">
        <v>17.8</v>
      </c>
      <c r="Y110" s="19">
        <v>366.6</v>
      </c>
      <c r="Z110" s="19"/>
      <c r="AA110" s="19">
        <v>366.6</v>
      </c>
      <c r="AB110" s="19"/>
      <c r="AC110" s="19">
        <f t="shared" si="44"/>
        <v>366.6</v>
      </c>
      <c r="AD110" s="19"/>
      <c r="AF110" s="12" t="s">
        <v>238</v>
      </c>
      <c r="AG110" s="12" t="s">
        <v>239</v>
      </c>
      <c r="AH110" t="s">
        <v>209</v>
      </c>
      <c r="AI110" s="19">
        <f t="shared" si="40"/>
        <v>366.6</v>
      </c>
      <c r="AJ110" s="18">
        <f t="shared" si="41"/>
        <v>366.6</v>
      </c>
      <c r="AK110" s="18">
        <f t="shared" si="42"/>
        <v>366.6</v>
      </c>
      <c r="AL110" s="18">
        <f t="shared" si="43"/>
        <v>366.6</v>
      </c>
    </row>
    <row r="111" spans="1:38" hidden="1" x14ac:dyDescent="0.3">
      <c r="A111" s="7" t="s">
        <v>240</v>
      </c>
      <c r="B111" s="7" t="s">
        <v>130</v>
      </c>
      <c r="C111" s="13">
        <v>0</v>
      </c>
      <c r="D111" s="13">
        <v>0</v>
      </c>
      <c r="E111" s="13">
        <v>0</v>
      </c>
      <c r="F111" s="13">
        <v>0</v>
      </c>
      <c r="G111" s="14">
        <v>0</v>
      </c>
      <c r="H111" s="13">
        <v>0</v>
      </c>
      <c r="I111" s="13">
        <v>0</v>
      </c>
      <c r="J111" s="14">
        <v>0</v>
      </c>
      <c r="K111" s="13">
        <v>5368.75</v>
      </c>
      <c r="L111" s="13">
        <v>5368.75</v>
      </c>
      <c r="M111" s="14">
        <v>0</v>
      </c>
      <c r="N111" s="13">
        <v>0</v>
      </c>
      <c r="O111" s="13">
        <v>0</v>
      </c>
      <c r="P111" s="14">
        <v>18000</v>
      </c>
      <c r="Q111" s="16">
        <v>29740.240000000002</v>
      </c>
      <c r="R111" s="16">
        <v>29740.240000000002</v>
      </c>
      <c r="S111" s="17">
        <v>0</v>
      </c>
      <c r="T111" s="18">
        <v>0</v>
      </c>
      <c r="U111" s="19">
        <v>0</v>
      </c>
      <c r="V111" s="15">
        <v>0</v>
      </c>
      <c r="W111" s="19">
        <v>0</v>
      </c>
      <c r="X111" s="19">
        <v>0</v>
      </c>
      <c r="Y111" s="19">
        <v>0</v>
      </c>
      <c r="Z111" s="19"/>
      <c r="AA111" s="19">
        <v>0</v>
      </c>
      <c r="AB111" s="19"/>
      <c r="AC111" s="19">
        <f t="shared" si="44"/>
        <v>0</v>
      </c>
      <c r="AD111" s="19"/>
      <c r="AG111" s="12"/>
      <c r="AI111" s="19">
        <f t="shared" si="40"/>
        <v>0</v>
      </c>
      <c r="AJ111" s="18">
        <f t="shared" si="41"/>
        <v>0</v>
      </c>
      <c r="AK111" s="18">
        <f t="shared" si="42"/>
        <v>0</v>
      </c>
      <c r="AL111" s="18">
        <f t="shared" si="43"/>
        <v>0</v>
      </c>
    </row>
    <row r="112" spans="1:38" ht="39" customHeight="1" x14ac:dyDescent="0.3">
      <c r="A112" s="7" t="s">
        <v>241</v>
      </c>
      <c r="B112" s="7" t="s">
        <v>60</v>
      </c>
      <c r="C112" s="13">
        <v>0</v>
      </c>
      <c r="D112" s="13">
        <v>0</v>
      </c>
      <c r="E112" s="13">
        <v>0</v>
      </c>
      <c r="F112" s="13">
        <v>0</v>
      </c>
      <c r="G112" s="14">
        <v>0</v>
      </c>
      <c r="H112" s="13">
        <v>0</v>
      </c>
      <c r="I112" s="13">
        <v>0</v>
      </c>
      <c r="J112" s="14">
        <v>250</v>
      </c>
      <c r="K112" s="13">
        <v>1432.5</v>
      </c>
      <c r="L112" s="13">
        <v>1432.5</v>
      </c>
      <c r="M112" s="14">
        <v>250</v>
      </c>
      <c r="N112" s="13">
        <v>932.5</v>
      </c>
      <c r="O112" s="13">
        <v>932.5</v>
      </c>
      <c r="P112" s="14">
        <v>750</v>
      </c>
      <c r="Q112" s="16">
        <v>750</v>
      </c>
      <c r="R112" s="16">
        <v>0</v>
      </c>
      <c r="S112" s="17">
        <v>1140</v>
      </c>
      <c r="T112" s="18">
        <v>593.54</v>
      </c>
      <c r="U112" s="19">
        <v>0</v>
      </c>
      <c r="V112" s="15">
        <v>2000</v>
      </c>
      <c r="W112" s="19">
        <v>2000</v>
      </c>
      <c r="X112" s="19">
        <v>0</v>
      </c>
      <c r="Y112" s="19">
        <v>2000</v>
      </c>
      <c r="Z112" s="18">
        <v>-2000</v>
      </c>
      <c r="AA112" s="19">
        <v>0</v>
      </c>
      <c r="AB112" s="19"/>
      <c r="AC112" s="19">
        <f t="shared" si="44"/>
        <v>0</v>
      </c>
      <c r="AD112" s="19"/>
      <c r="AF112" s="12" t="s">
        <v>242</v>
      </c>
      <c r="AI112" s="19">
        <f t="shared" si="40"/>
        <v>0</v>
      </c>
      <c r="AJ112" s="18">
        <f t="shared" si="41"/>
        <v>0</v>
      </c>
      <c r="AK112" s="18">
        <f t="shared" si="42"/>
        <v>0</v>
      </c>
      <c r="AL112" s="18">
        <f t="shared" si="43"/>
        <v>0</v>
      </c>
    </row>
    <row r="113" spans="1:38" hidden="1" x14ac:dyDescent="0.3">
      <c r="A113" s="7" t="s">
        <v>243</v>
      </c>
      <c r="B113" s="7" t="s">
        <v>65</v>
      </c>
      <c r="C113" s="13">
        <v>0</v>
      </c>
      <c r="D113" s="13">
        <v>0</v>
      </c>
      <c r="E113" s="13">
        <v>0</v>
      </c>
      <c r="F113" s="13">
        <v>0</v>
      </c>
      <c r="G113" s="14">
        <v>0</v>
      </c>
      <c r="H113" s="13">
        <v>0</v>
      </c>
      <c r="I113" s="13">
        <v>0</v>
      </c>
      <c r="J113" s="14">
        <v>100</v>
      </c>
      <c r="K113" s="13">
        <v>100</v>
      </c>
      <c r="L113" s="13">
        <v>89.29</v>
      </c>
      <c r="M113" s="14">
        <v>0</v>
      </c>
      <c r="N113" s="13">
        <v>0</v>
      </c>
      <c r="O113" s="13">
        <v>0</v>
      </c>
      <c r="P113" s="14">
        <v>0</v>
      </c>
      <c r="Q113" s="16">
        <v>0</v>
      </c>
      <c r="R113" s="16">
        <v>0</v>
      </c>
      <c r="S113" s="17">
        <v>0</v>
      </c>
      <c r="T113" s="18">
        <v>0</v>
      </c>
      <c r="U113" s="19">
        <v>0</v>
      </c>
      <c r="V113" s="15">
        <v>0</v>
      </c>
      <c r="W113" s="19">
        <v>0</v>
      </c>
      <c r="X113" s="19">
        <v>0</v>
      </c>
      <c r="Y113" s="19">
        <v>0</v>
      </c>
      <c r="Z113" s="19"/>
      <c r="AA113" s="19">
        <v>0</v>
      </c>
      <c r="AB113" s="19"/>
      <c r="AC113" s="19">
        <f t="shared" si="44"/>
        <v>0</v>
      </c>
      <c r="AD113" s="19"/>
      <c r="AF113" s="12" t="s">
        <v>244</v>
      </c>
      <c r="AG113" s="12"/>
      <c r="AI113" s="19">
        <f t="shared" si="40"/>
        <v>0</v>
      </c>
      <c r="AJ113" s="18">
        <f t="shared" si="41"/>
        <v>0</v>
      </c>
      <c r="AK113" s="18">
        <f t="shared" si="42"/>
        <v>0</v>
      </c>
      <c r="AL113" s="18">
        <f t="shared" si="43"/>
        <v>0</v>
      </c>
    </row>
    <row r="114" spans="1:38" hidden="1" x14ac:dyDescent="0.3">
      <c r="A114" s="7" t="s">
        <v>245</v>
      </c>
      <c r="B114" s="7" t="s">
        <v>67</v>
      </c>
      <c r="C114" s="13">
        <v>0</v>
      </c>
      <c r="D114" s="13">
        <v>0</v>
      </c>
      <c r="E114" s="13">
        <v>0</v>
      </c>
      <c r="F114" s="13">
        <v>0</v>
      </c>
      <c r="G114" s="14">
        <v>0</v>
      </c>
      <c r="H114" s="13">
        <v>0</v>
      </c>
      <c r="I114" s="13">
        <v>0</v>
      </c>
      <c r="J114" s="14">
        <v>550</v>
      </c>
      <c r="K114" s="13">
        <v>476.54</v>
      </c>
      <c r="L114" s="13">
        <v>467.03</v>
      </c>
      <c r="M114" s="14">
        <v>0</v>
      </c>
      <c r="N114" s="13">
        <v>0</v>
      </c>
      <c r="O114" s="13">
        <v>0</v>
      </c>
      <c r="P114" s="14">
        <v>0</v>
      </c>
      <c r="Q114" s="16">
        <v>0</v>
      </c>
      <c r="R114" s="16">
        <v>0</v>
      </c>
      <c r="S114" s="17">
        <v>0</v>
      </c>
      <c r="T114" s="18">
        <v>0</v>
      </c>
      <c r="U114" s="19">
        <v>0</v>
      </c>
      <c r="V114" s="15">
        <v>0</v>
      </c>
      <c r="W114" s="19">
        <v>0</v>
      </c>
      <c r="X114" s="19">
        <v>0</v>
      </c>
      <c r="Y114" s="19">
        <v>0</v>
      </c>
      <c r="Z114" s="19"/>
      <c r="AA114" s="19">
        <v>0</v>
      </c>
      <c r="AB114" s="19"/>
      <c r="AC114" s="19">
        <f t="shared" si="44"/>
        <v>0</v>
      </c>
      <c r="AD114" s="19"/>
      <c r="AF114" s="12" t="s">
        <v>244</v>
      </c>
      <c r="AI114" s="19">
        <f t="shared" si="40"/>
        <v>0</v>
      </c>
      <c r="AJ114" s="18">
        <f t="shared" si="41"/>
        <v>0</v>
      </c>
      <c r="AK114" s="18">
        <f t="shared" si="42"/>
        <v>0</v>
      </c>
      <c r="AL114" s="18">
        <f t="shared" si="43"/>
        <v>0</v>
      </c>
    </row>
    <row r="115" spans="1:38" ht="28.8" x14ac:dyDescent="0.3">
      <c r="A115" s="7" t="s">
        <v>246</v>
      </c>
      <c r="B115" s="7" t="s">
        <v>69</v>
      </c>
      <c r="C115" s="13">
        <v>0</v>
      </c>
      <c r="D115" s="13">
        <v>0</v>
      </c>
      <c r="E115" s="13">
        <v>0</v>
      </c>
      <c r="F115" s="13">
        <v>0</v>
      </c>
      <c r="G115" s="14">
        <v>0</v>
      </c>
      <c r="H115" s="13">
        <v>0</v>
      </c>
      <c r="I115" s="13">
        <v>0</v>
      </c>
      <c r="J115" s="14">
        <v>75</v>
      </c>
      <c r="K115" s="13">
        <v>75</v>
      </c>
      <c r="L115" s="13">
        <v>5</v>
      </c>
      <c r="M115" s="14">
        <v>50</v>
      </c>
      <c r="N115" s="13">
        <v>50</v>
      </c>
      <c r="O115" s="13">
        <v>0</v>
      </c>
      <c r="P115" s="14">
        <v>100</v>
      </c>
      <c r="Q115" s="16">
        <v>240.53</v>
      </c>
      <c r="R115" s="16">
        <v>240.53</v>
      </c>
      <c r="S115" s="17">
        <v>237.5</v>
      </c>
      <c r="T115" s="18">
        <v>237.5</v>
      </c>
      <c r="U115" s="19">
        <v>197.74</v>
      </c>
      <c r="V115" s="15">
        <v>288.39999999999998</v>
      </c>
      <c r="W115" s="19">
        <v>288.39999999999998</v>
      </c>
      <c r="X115" s="19">
        <v>0</v>
      </c>
      <c r="Y115" s="19">
        <v>300</v>
      </c>
      <c r="Z115" s="19"/>
      <c r="AA115" s="19">
        <v>300</v>
      </c>
      <c r="AB115" s="19"/>
      <c r="AC115" s="19">
        <f t="shared" si="44"/>
        <v>300</v>
      </c>
      <c r="AD115" s="19"/>
      <c r="AF115" s="12" t="s">
        <v>247</v>
      </c>
      <c r="AG115" s="12" t="s">
        <v>248</v>
      </c>
      <c r="AH115" t="s">
        <v>223</v>
      </c>
      <c r="AI115" s="19">
        <f t="shared" si="40"/>
        <v>300</v>
      </c>
      <c r="AJ115" s="18">
        <f t="shared" si="41"/>
        <v>300</v>
      </c>
      <c r="AK115" s="18">
        <f t="shared" si="42"/>
        <v>300</v>
      </c>
      <c r="AL115" s="18">
        <f t="shared" si="43"/>
        <v>300</v>
      </c>
    </row>
    <row r="116" spans="1:38" ht="43.2" x14ac:dyDescent="0.3">
      <c r="A116" s="7" t="s">
        <v>249</v>
      </c>
      <c r="B116" s="7" t="s">
        <v>71</v>
      </c>
      <c r="C116" s="13">
        <v>0</v>
      </c>
      <c r="D116" s="13">
        <v>0</v>
      </c>
      <c r="E116" s="13">
        <v>0</v>
      </c>
      <c r="F116" s="13">
        <v>0</v>
      </c>
      <c r="G116" s="14">
        <v>0</v>
      </c>
      <c r="H116" s="13">
        <v>0</v>
      </c>
      <c r="I116" s="13">
        <v>0</v>
      </c>
      <c r="J116" s="14">
        <v>0</v>
      </c>
      <c r="K116" s="13">
        <v>197.44</v>
      </c>
      <c r="L116" s="13">
        <v>197.44</v>
      </c>
      <c r="M116" s="14">
        <v>25</v>
      </c>
      <c r="N116" s="13">
        <v>25</v>
      </c>
      <c r="O116" s="13">
        <v>9.76</v>
      </c>
      <c r="P116" s="14">
        <v>50</v>
      </c>
      <c r="Q116" s="16">
        <v>50</v>
      </c>
      <c r="R116" s="16">
        <v>46.67</v>
      </c>
      <c r="S116" s="17">
        <v>47.5</v>
      </c>
      <c r="T116" s="18">
        <v>47.5</v>
      </c>
      <c r="U116" s="19">
        <v>0</v>
      </c>
      <c r="V116" s="15">
        <v>358</v>
      </c>
      <c r="W116" s="19">
        <v>358</v>
      </c>
      <c r="X116" s="19">
        <v>0</v>
      </c>
      <c r="Y116" s="19">
        <v>1120.24</v>
      </c>
      <c r="Z116" s="19"/>
      <c r="AA116" s="19">
        <v>1120.24</v>
      </c>
      <c r="AB116" s="19"/>
      <c r="AC116" s="19">
        <f t="shared" si="44"/>
        <v>1120.24</v>
      </c>
      <c r="AD116" s="19"/>
      <c r="AF116" s="12" t="s">
        <v>250</v>
      </c>
      <c r="AG116" s="12" t="s">
        <v>251</v>
      </c>
      <c r="AH116" t="s">
        <v>223</v>
      </c>
      <c r="AI116" s="19">
        <f t="shared" si="40"/>
        <v>1120.24</v>
      </c>
      <c r="AJ116" s="18">
        <f t="shared" si="41"/>
        <v>1120.24</v>
      </c>
      <c r="AK116" s="18">
        <f t="shared" si="42"/>
        <v>1120.24</v>
      </c>
      <c r="AL116" s="18">
        <f t="shared" si="43"/>
        <v>1120.24</v>
      </c>
    </row>
    <row r="117" spans="1:38" ht="40.200000000000003" customHeight="1" x14ac:dyDescent="0.3">
      <c r="A117" s="7" t="s">
        <v>252</v>
      </c>
      <c r="B117" s="7" t="s">
        <v>73</v>
      </c>
      <c r="C117" s="13">
        <v>0</v>
      </c>
      <c r="D117" s="13">
        <v>0</v>
      </c>
      <c r="E117" s="13">
        <v>0</v>
      </c>
      <c r="F117" s="13">
        <v>0</v>
      </c>
      <c r="G117" s="14">
        <v>0</v>
      </c>
      <c r="H117" s="13">
        <v>0</v>
      </c>
      <c r="I117" s="13">
        <v>0</v>
      </c>
      <c r="J117" s="14">
        <v>250</v>
      </c>
      <c r="K117" s="13">
        <v>250</v>
      </c>
      <c r="L117" s="13">
        <v>0</v>
      </c>
      <c r="M117" s="14">
        <v>1000</v>
      </c>
      <c r="N117" s="13">
        <v>1000</v>
      </c>
      <c r="O117" s="13">
        <v>104.24</v>
      </c>
      <c r="P117" s="14">
        <v>1500</v>
      </c>
      <c r="Q117" s="16">
        <v>1500</v>
      </c>
      <c r="R117" s="16">
        <v>0</v>
      </c>
      <c r="S117" s="17">
        <v>1425</v>
      </c>
      <c r="T117" s="18">
        <v>2485</v>
      </c>
      <c r="U117" s="19">
        <v>2295</v>
      </c>
      <c r="V117" s="15">
        <v>1596</v>
      </c>
      <c r="W117" s="19">
        <v>2346</v>
      </c>
      <c r="X117" s="19">
        <v>1651.25</v>
      </c>
      <c r="Y117" s="19">
        <v>2672.85</v>
      </c>
      <c r="Z117" s="19"/>
      <c r="AA117" s="19">
        <v>2672.85</v>
      </c>
      <c r="AB117" s="19"/>
      <c r="AC117" s="19">
        <f t="shared" si="44"/>
        <v>2672.85</v>
      </c>
      <c r="AD117" s="19"/>
      <c r="AF117" s="12" t="s">
        <v>253</v>
      </c>
      <c r="AG117" s="12" t="s">
        <v>254</v>
      </c>
      <c r="AH117" t="s">
        <v>223</v>
      </c>
      <c r="AI117" s="19">
        <f t="shared" si="40"/>
        <v>2672.85</v>
      </c>
      <c r="AJ117" s="18">
        <f t="shared" si="41"/>
        <v>2672.85</v>
      </c>
      <c r="AK117" s="18">
        <f t="shared" si="42"/>
        <v>2672.85</v>
      </c>
      <c r="AL117" s="18">
        <f t="shared" si="43"/>
        <v>2672.85</v>
      </c>
    </row>
    <row r="118" spans="1:38" ht="28.8" x14ac:dyDescent="0.3">
      <c r="A118" s="7" t="s">
        <v>255</v>
      </c>
      <c r="B118" s="7" t="s">
        <v>75</v>
      </c>
      <c r="C118" s="13">
        <v>0</v>
      </c>
      <c r="D118" s="13">
        <v>0</v>
      </c>
      <c r="E118" s="13">
        <v>0</v>
      </c>
      <c r="F118" s="13">
        <v>0</v>
      </c>
      <c r="G118" s="14">
        <v>0</v>
      </c>
      <c r="H118" s="13">
        <v>0</v>
      </c>
      <c r="I118" s="13">
        <v>0</v>
      </c>
      <c r="J118" s="14">
        <v>220</v>
      </c>
      <c r="K118" s="13">
        <v>229</v>
      </c>
      <c r="L118" s="13">
        <v>229</v>
      </c>
      <c r="M118" s="14">
        <v>230</v>
      </c>
      <c r="N118" s="13">
        <v>230</v>
      </c>
      <c r="O118" s="13">
        <v>407.97</v>
      </c>
      <c r="P118" s="14">
        <v>244</v>
      </c>
      <c r="Q118" s="16">
        <v>49.9</v>
      </c>
      <c r="R118" s="16">
        <v>49.9</v>
      </c>
      <c r="S118" s="17">
        <v>325</v>
      </c>
      <c r="T118" s="18">
        <v>425</v>
      </c>
      <c r="U118" s="19">
        <v>648.9</v>
      </c>
      <c r="V118" s="15">
        <v>1065.5999999999999</v>
      </c>
      <c r="W118" s="19">
        <v>1065.5999999999999</v>
      </c>
      <c r="X118" s="19">
        <v>284.89999999999998</v>
      </c>
      <c r="Y118" s="19">
        <f>998.07+34.9</f>
        <v>1032.97</v>
      </c>
      <c r="Z118" s="19"/>
      <c r="AA118" s="19">
        <f>998.07+34.9</f>
        <v>1032.97</v>
      </c>
      <c r="AB118" s="19"/>
      <c r="AC118" s="19">
        <f t="shared" si="44"/>
        <v>1032.97</v>
      </c>
      <c r="AD118" s="19"/>
      <c r="AF118" s="12" t="s">
        <v>256</v>
      </c>
      <c r="AG118" s="12" t="s">
        <v>257</v>
      </c>
      <c r="AH118" t="s">
        <v>223</v>
      </c>
      <c r="AI118" s="19">
        <f t="shared" si="40"/>
        <v>1032.97</v>
      </c>
      <c r="AJ118" s="18">
        <f t="shared" si="41"/>
        <v>1032.97</v>
      </c>
      <c r="AK118" s="18">
        <f t="shared" si="42"/>
        <v>1032.97</v>
      </c>
      <c r="AL118" s="18">
        <f t="shared" si="43"/>
        <v>1032.97</v>
      </c>
    </row>
    <row r="119" spans="1:38" ht="43.2" x14ac:dyDescent="0.3">
      <c r="A119" s="7" t="s">
        <v>258</v>
      </c>
      <c r="B119" s="7" t="s">
        <v>164</v>
      </c>
      <c r="C119" s="13">
        <v>0</v>
      </c>
      <c r="D119" s="13">
        <v>0</v>
      </c>
      <c r="E119" s="13">
        <v>0</v>
      </c>
      <c r="F119" s="13">
        <v>0</v>
      </c>
      <c r="G119" s="14">
        <v>0</v>
      </c>
      <c r="H119" s="13">
        <v>0</v>
      </c>
      <c r="I119" s="13">
        <v>0</v>
      </c>
      <c r="J119" s="14">
        <v>0</v>
      </c>
      <c r="K119" s="13">
        <v>0</v>
      </c>
      <c r="L119" s="13">
        <v>0</v>
      </c>
      <c r="M119" s="14">
        <v>160.86000000000001</v>
      </c>
      <c r="N119" s="13">
        <v>156.24</v>
      </c>
      <c r="O119" s="13">
        <v>156.24</v>
      </c>
      <c r="P119" s="14">
        <v>165</v>
      </c>
      <c r="Q119" s="16">
        <v>213</v>
      </c>
      <c r="R119" s="16">
        <v>213</v>
      </c>
      <c r="S119" s="17">
        <v>332.5</v>
      </c>
      <c r="T119" s="18">
        <v>218.96</v>
      </c>
      <c r="U119" s="19">
        <v>218.96</v>
      </c>
      <c r="V119" s="15">
        <v>300</v>
      </c>
      <c r="W119" s="19">
        <v>300</v>
      </c>
      <c r="X119" s="19">
        <v>197.79</v>
      </c>
      <c r="Y119" s="19">
        <v>207.9</v>
      </c>
      <c r="Z119" s="19"/>
      <c r="AA119" s="19">
        <v>207.9</v>
      </c>
      <c r="AB119" s="19"/>
      <c r="AC119" s="19">
        <f t="shared" si="44"/>
        <v>207.9</v>
      </c>
      <c r="AD119" s="19"/>
      <c r="AF119" s="12" t="s">
        <v>259</v>
      </c>
      <c r="AG119" s="12" t="s">
        <v>260</v>
      </c>
      <c r="AH119" t="s">
        <v>223</v>
      </c>
      <c r="AI119" s="19">
        <f t="shared" si="40"/>
        <v>207.9</v>
      </c>
      <c r="AJ119" s="18">
        <f t="shared" si="41"/>
        <v>207.9</v>
      </c>
      <c r="AK119" s="18">
        <f t="shared" si="42"/>
        <v>207.9</v>
      </c>
      <c r="AL119" s="18">
        <f t="shared" si="43"/>
        <v>207.9</v>
      </c>
    </row>
    <row r="120" spans="1:38" ht="43.2" x14ac:dyDescent="0.3">
      <c r="A120" s="7" t="s">
        <v>261</v>
      </c>
      <c r="B120" s="7" t="s">
        <v>262</v>
      </c>
      <c r="C120" s="13">
        <v>0</v>
      </c>
      <c r="D120" s="13">
        <v>0</v>
      </c>
      <c r="E120" s="13">
        <v>0</v>
      </c>
      <c r="F120" s="13">
        <v>0</v>
      </c>
      <c r="G120" s="14">
        <v>0</v>
      </c>
      <c r="H120" s="13">
        <v>0</v>
      </c>
      <c r="I120" s="13">
        <v>0</v>
      </c>
      <c r="J120" s="14">
        <v>500</v>
      </c>
      <c r="K120" s="13">
        <v>723.46</v>
      </c>
      <c r="L120" s="13">
        <v>723.46</v>
      </c>
      <c r="M120" s="14">
        <v>0</v>
      </c>
      <c r="N120" s="13">
        <v>0</v>
      </c>
      <c r="O120" s="13">
        <v>0</v>
      </c>
      <c r="P120" s="14">
        <v>0</v>
      </c>
      <c r="Q120" s="16">
        <v>0</v>
      </c>
      <c r="R120" s="16">
        <v>0</v>
      </c>
      <c r="S120" s="17">
        <v>0</v>
      </c>
      <c r="T120" s="18">
        <v>0</v>
      </c>
      <c r="U120" s="19">
        <v>0</v>
      </c>
      <c r="V120" s="15">
        <v>0</v>
      </c>
      <c r="W120" s="19">
        <v>123.86</v>
      </c>
      <c r="X120" s="19">
        <v>123.86</v>
      </c>
      <c r="Y120" s="19">
        <v>3300</v>
      </c>
      <c r="Z120" s="19"/>
      <c r="AA120" s="19">
        <v>3300</v>
      </c>
      <c r="AB120" s="102">
        <v>-3300</v>
      </c>
      <c r="AC120" s="19">
        <v>0</v>
      </c>
      <c r="AD120" s="19"/>
      <c r="AE120" t="s">
        <v>263</v>
      </c>
      <c r="AF120" s="12" t="s">
        <v>1809</v>
      </c>
      <c r="AG120" t="s">
        <v>264</v>
      </c>
      <c r="AH120" t="s">
        <v>265</v>
      </c>
      <c r="AI120" s="19">
        <f t="shared" si="40"/>
        <v>0</v>
      </c>
      <c r="AJ120" s="18">
        <f t="shared" si="41"/>
        <v>0</v>
      </c>
      <c r="AK120" s="18">
        <f t="shared" si="42"/>
        <v>0</v>
      </c>
      <c r="AL120" s="18">
        <f t="shared" si="43"/>
        <v>0</v>
      </c>
    </row>
    <row r="121" spans="1:38" ht="28.8" x14ac:dyDescent="0.3">
      <c r="A121" s="7" t="s">
        <v>266</v>
      </c>
      <c r="B121" s="7" t="s">
        <v>86</v>
      </c>
      <c r="C121" s="13"/>
      <c r="D121" s="13"/>
      <c r="E121" s="13"/>
      <c r="F121" s="13"/>
      <c r="G121" s="14"/>
      <c r="H121" s="13"/>
      <c r="I121" s="13"/>
      <c r="J121" s="14"/>
      <c r="K121" s="13"/>
      <c r="L121" s="13"/>
      <c r="M121" s="14">
        <v>0</v>
      </c>
      <c r="N121" s="13">
        <v>0</v>
      </c>
      <c r="O121" s="13">
        <v>138.59</v>
      </c>
      <c r="P121" s="14">
        <v>0</v>
      </c>
      <c r="Q121" s="16">
        <v>0</v>
      </c>
      <c r="R121" s="16">
        <v>0</v>
      </c>
      <c r="S121" s="17">
        <v>0</v>
      </c>
      <c r="T121" s="18">
        <v>0</v>
      </c>
      <c r="U121" s="19">
        <v>0</v>
      </c>
      <c r="V121" s="15">
        <v>500</v>
      </c>
      <c r="W121" s="19">
        <v>376.14</v>
      </c>
      <c r="X121" s="19">
        <v>89.98</v>
      </c>
      <c r="Y121" s="19">
        <v>128.75</v>
      </c>
      <c r="Z121" s="18">
        <v>-128.75</v>
      </c>
      <c r="AA121" s="19">
        <f>Y121+Z121</f>
        <v>0</v>
      </c>
      <c r="AB121" s="19"/>
      <c r="AC121" s="19">
        <f t="shared" si="44"/>
        <v>0</v>
      </c>
      <c r="AD121" s="19"/>
      <c r="AG121" s="12" t="s">
        <v>267</v>
      </c>
      <c r="AH121" s="12" t="s">
        <v>265</v>
      </c>
      <c r="AI121" s="108">
        <f t="shared" si="40"/>
        <v>0</v>
      </c>
      <c r="AJ121" s="18">
        <f t="shared" si="41"/>
        <v>0</v>
      </c>
      <c r="AK121" s="18">
        <f t="shared" si="42"/>
        <v>0</v>
      </c>
      <c r="AL121" s="18">
        <f t="shared" si="43"/>
        <v>0</v>
      </c>
    </row>
    <row r="122" spans="1:38" x14ac:dyDescent="0.3">
      <c r="A122" s="21" t="s">
        <v>87</v>
      </c>
      <c r="B122" s="21" t="s">
        <v>268</v>
      </c>
      <c r="C122" s="22">
        <f t="shared" ref="C122:L122" si="45">SUM(C94:C120)</f>
        <v>0</v>
      </c>
      <c r="D122" s="22">
        <f t="shared" si="45"/>
        <v>0</v>
      </c>
      <c r="E122" s="22">
        <f t="shared" si="45"/>
        <v>0</v>
      </c>
      <c r="F122" s="22">
        <f t="shared" si="45"/>
        <v>0</v>
      </c>
      <c r="G122" s="22">
        <f t="shared" si="45"/>
        <v>0</v>
      </c>
      <c r="H122" s="22">
        <f t="shared" si="45"/>
        <v>16000</v>
      </c>
      <c r="I122" s="22">
        <f t="shared" si="45"/>
        <v>6987.94</v>
      </c>
      <c r="J122" s="22">
        <f t="shared" si="45"/>
        <v>81667.409999999989</v>
      </c>
      <c r="K122" s="22">
        <f t="shared" si="45"/>
        <v>90667.409999999989</v>
      </c>
      <c r="L122" s="22">
        <f t="shared" si="45"/>
        <v>75162.599999999991</v>
      </c>
      <c r="M122" s="22">
        <f t="shared" ref="M122:R122" si="46">SUM(M94:M121)</f>
        <v>90278.459999999992</v>
      </c>
      <c r="N122" s="22">
        <f t="shared" si="46"/>
        <v>97210.959999999992</v>
      </c>
      <c r="O122" s="22">
        <f t="shared" si="46"/>
        <v>107465.82999999999</v>
      </c>
      <c r="P122" s="22">
        <f t="shared" si="46"/>
        <v>156748.74176</v>
      </c>
      <c r="Q122" s="22">
        <f t="shared" si="46"/>
        <v>278756.11000000004</v>
      </c>
      <c r="R122" s="22">
        <f t="shared" si="46"/>
        <v>253235.03</v>
      </c>
      <c r="S122" s="22">
        <f t="shared" ref="S122:X122" si="47">SUM(S94:S121)</f>
        <v>186447.29820418003</v>
      </c>
      <c r="T122" s="22">
        <f t="shared" si="47"/>
        <v>213447.29820418003</v>
      </c>
      <c r="U122" s="22">
        <f t="shared" si="47"/>
        <v>182521.37999999995</v>
      </c>
      <c r="V122" s="22">
        <f t="shared" si="47"/>
        <v>219105.46999999997</v>
      </c>
      <c r="W122" s="22">
        <f t="shared" si="47"/>
        <v>219105.46999999997</v>
      </c>
      <c r="X122" s="22">
        <f t="shared" si="47"/>
        <v>117291.93999999999</v>
      </c>
      <c r="Y122" s="22" t="e">
        <f>SUM(Y94:Y121)</f>
        <v>#REF!</v>
      </c>
      <c r="Z122" s="22">
        <f t="shared" ref="Z122:AC122" si="48">SUM(Z94:Z121)</f>
        <v>-15567.4</v>
      </c>
      <c r="AA122" s="22" t="e">
        <f t="shared" si="48"/>
        <v>#REF!</v>
      </c>
      <c r="AB122" s="22">
        <f t="shared" si="48"/>
        <v>-4300</v>
      </c>
      <c r="AC122" s="22" t="e">
        <f t="shared" si="48"/>
        <v>#REF!</v>
      </c>
      <c r="AD122" s="22"/>
      <c r="AE122" s="22"/>
      <c r="AF122" s="22"/>
      <c r="AG122" s="22"/>
      <c r="AH122" s="22"/>
      <c r="AI122" s="22" t="e">
        <f>SUM(AI94:AI121)</f>
        <v>#REF!</v>
      </c>
      <c r="AJ122" s="22" t="e">
        <f>SUM(AJ94:AJ121)</f>
        <v>#REF!</v>
      </c>
      <c r="AK122" s="22" t="e">
        <f t="shared" ref="AK122:AL122" si="49">SUM(AK94:AK121)</f>
        <v>#REF!</v>
      </c>
      <c r="AL122" s="22" t="e">
        <f t="shared" si="49"/>
        <v>#REF!</v>
      </c>
    </row>
    <row r="123" spans="1:38" x14ac:dyDescent="0.3">
      <c r="A123" s="7" t="s">
        <v>269</v>
      </c>
      <c r="B123" s="8" t="s">
        <v>270</v>
      </c>
      <c r="C123" s="13"/>
      <c r="D123" s="13"/>
      <c r="E123" s="13"/>
      <c r="F123" s="13"/>
      <c r="G123" s="14"/>
      <c r="H123" s="13"/>
      <c r="I123" s="13"/>
      <c r="J123" s="14"/>
      <c r="K123" s="13"/>
      <c r="L123" s="13"/>
      <c r="M123" s="14"/>
      <c r="N123" s="13"/>
      <c r="O123" s="13"/>
      <c r="P123" s="11"/>
      <c r="S123" s="17"/>
      <c r="T123" s="18"/>
      <c r="U123" s="19"/>
      <c r="V123" s="15"/>
      <c r="W123" s="19"/>
      <c r="X123" s="19"/>
      <c r="Y123" s="19"/>
      <c r="Z123" s="19"/>
      <c r="AA123" s="19"/>
      <c r="AB123" s="19"/>
      <c r="AC123" s="19"/>
      <c r="AD123" s="19"/>
      <c r="AJ123" s="18"/>
      <c r="AK123" s="18"/>
      <c r="AL123" s="18"/>
    </row>
    <row r="124" spans="1:38" x14ac:dyDescent="0.3">
      <c r="A124" s="7" t="s">
        <v>271</v>
      </c>
      <c r="B124" s="7" t="s">
        <v>272</v>
      </c>
      <c r="C124" s="13">
        <v>45600</v>
      </c>
      <c r="D124" s="13">
        <v>45600</v>
      </c>
      <c r="E124" s="13">
        <v>45600</v>
      </c>
      <c r="F124" s="13">
        <v>45600</v>
      </c>
      <c r="G124" s="14">
        <v>45600</v>
      </c>
      <c r="H124" s="13">
        <v>45600</v>
      </c>
      <c r="I124" s="13">
        <v>45600</v>
      </c>
      <c r="J124" s="14">
        <v>50160</v>
      </c>
      <c r="K124" s="13">
        <v>50160</v>
      </c>
      <c r="L124" s="13">
        <v>45600</v>
      </c>
      <c r="M124" s="14">
        <v>45600</v>
      </c>
      <c r="N124" s="13">
        <v>45600</v>
      </c>
      <c r="O124" s="13">
        <v>45600</v>
      </c>
      <c r="P124" s="14">
        <v>52400</v>
      </c>
      <c r="Q124" s="16">
        <v>52400</v>
      </c>
      <c r="R124" s="16">
        <v>52400</v>
      </c>
      <c r="S124" s="17">
        <v>53600</v>
      </c>
      <c r="T124" s="18">
        <v>53600</v>
      </c>
      <c r="U124" s="19">
        <v>53600</v>
      </c>
      <c r="V124" s="15">
        <v>58562</v>
      </c>
      <c r="W124" s="19">
        <v>58562</v>
      </c>
      <c r="X124" s="19">
        <v>0</v>
      </c>
      <c r="Y124" s="19">
        <v>60319</v>
      </c>
      <c r="Z124" s="19"/>
      <c r="AA124" s="19">
        <v>60319</v>
      </c>
      <c r="AB124" s="19"/>
      <c r="AC124" s="19">
        <f t="shared" ref="AC124:AC125" si="50">AA124</f>
        <v>60319</v>
      </c>
      <c r="AD124" s="19"/>
      <c r="AE124" t="s">
        <v>273</v>
      </c>
      <c r="AI124" s="19">
        <f t="shared" ref="AI124:AI125" si="51">AC124</f>
        <v>60319</v>
      </c>
      <c r="AJ124" s="18">
        <f>AC124</f>
        <v>60319</v>
      </c>
      <c r="AK124" s="18">
        <f>AC124</f>
        <v>60319</v>
      </c>
      <c r="AL124" s="18">
        <f>AC124</f>
        <v>60319</v>
      </c>
    </row>
    <row r="125" spans="1:38" x14ac:dyDescent="0.3">
      <c r="A125" s="7" t="s">
        <v>274</v>
      </c>
      <c r="B125" s="7" t="s">
        <v>275</v>
      </c>
      <c r="C125" s="13">
        <v>1600</v>
      </c>
      <c r="D125" s="13">
        <v>1600</v>
      </c>
      <c r="E125" s="13">
        <v>1600</v>
      </c>
      <c r="F125" s="13">
        <v>1600</v>
      </c>
      <c r="G125" s="14">
        <v>1600</v>
      </c>
      <c r="H125" s="13">
        <v>1600</v>
      </c>
      <c r="I125" s="13">
        <v>1600</v>
      </c>
      <c r="J125" s="14">
        <v>1760</v>
      </c>
      <c r="K125" s="13">
        <v>1760</v>
      </c>
      <c r="L125" s="13">
        <v>1600</v>
      </c>
      <c r="M125" s="14">
        <v>1600</v>
      </c>
      <c r="N125" s="13">
        <v>1600</v>
      </c>
      <c r="O125" s="13">
        <v>1600</v>
      </c>
      <c r="P125" s="14">
        <v>0</v>
      </c>
      <c r="Q125" s="16">
        <v>0</v>
      </c>
      <c r="R125" s="16">
        <v>0</v>
      </c>
      <c r="S125" s="17">
        <v>1600</v>
      </c>
      <c r="T125" s="18">
        <v>1600</v>
      </c>
      <c r="U125" s="19">
        <v>1600</v>
      </c>
      <c r="V125" s="15">
        <v>0</v>
      </c>
      <c r="W125" s="19">
        <v>0</v>
      </c>
      <c r="X125" s="19">
        <v>0</v>
      </c>
      <c r="Y125" s="19">
        <v>0</v>
      </c>
      <c r="Z125" s="19"/>
      <c r="AA125" s="19">
        <v>0</v>
      </c>
      <c r="AB125" s="19"/>
      <c r="AC125" s="19">
        <f t="shared" si="50"/>
        <v>0</v>
      </c>
      <c r="AD125" s="19"/>
      <c r="AI125" s="19">
        <f t="shared" si="51"/>
        <v>0</v>
      </c>
      <c r="AJ125" s="18">
        <f>AC125</f>
        <v>0</v>
      </c>
      <c r="AK125" s="18">
        <f>AC125</f>
        <v>0</v>
      </c>
      <c r="AL125" s="18">
        <f>AC125</f>
        <v>0</v>
      </c>
    </row>
    <row r="126" spans="1:38" x14ac:dyDescent="0.3">
      <c r="A126" s="21" t="s">
        <v>87</v>
      </c>
      <c r="B126" s="21" t="s">
        <v>276</v>
      </c>
      <c r="C126" s="22">
        <f>SUM(C124:C125)</f>
        <v>47200</v>
      </c>
      <c r="D126" s="22">
        <f t="shared" ref="D126:O126" si="52">SUM(D124:D125)</f>
        <v>47200</v>
      </c>
      <c r="E126" s="22">
        <f t="shared" si="52"/>
        <v>47200</v>
      </c>
      <c r="F126" s="22">
        <f t="shared" si="52"/>
        <v>47200</v>
      </c>
      <c r="G126" s="22">
        <f>SUM(G124:G125)</f>
        <v>47200</v>
      </c>
      <c r="H126" s="22">
        <f t="shared" si="52"/>
        <v>47200</v>
      </c>
      <c r="I126" s="22">
        <f t="shared" si="52"/>
        <v>47200</v>
      </c>
      <c r="J126" s="22">
        <f>SUM(J124:J125)</f>
        <v>51920</v>
      </c>
      <c r="K126" s="22">
        <f t="shared" si="52"/>
        <v>51920</v>
      </c>
      <c r="L126" s="22">
        <f t="shared" si="52"/>
        <v>47200</v>
      </c>
      <c r="M126" s="22">
        <f>SUM(M124:M125)</f>
        <v>47200</v>
      </c>
      <c r="N126" s="22">
        <f t="shared" si="52"/>
        <v>47200</v>
      </c>
      <c r="O126" s="22">
        <f t="shared" si="52"/>
        <v>47200</v>
      </c>
      <c r="P126" s="22">
        <f>SUM(P124:P125)</f>
        <v>52400</v>
      </c>
      <c r="Q126" s="22">
        <f t="shared" ref="Q126:R126" si="53">SUM(Q124:Q125)</f>
        <v>52400</v>
      </c>
      <c r="R126" s="22">
        <f t="shared" si="53"/>
        <v>52400</v>
      </c>
      <c r="S126" s="22">
        <f t="shared" ref="S126:X126" si="54">SUM(S124:S125)</f>
        <v>55200</v>
      </c>
      <c r="T126" s="22">
        <f t="shared" si="54"/>
        <v>55200</v>
      </c>
      <c r="U126" s="22">
        <f t="shared" si="54"/>
        <v>55200</v>
      </c>
      <c r="V126" s="22">
        <f t="shared" si="54"/>
        <v>58562</v>
      </c>
      <c r="W126" s="22">
        <f t="shared" si="54"/>
        <v>58562</v>
      </c>
      <c r="X126" s="22">
        <f t="shared" si="54"/>
        <v>0</v>
      </c>
      <c r="Y126" s="22">
        <f>SUM(Y124:Y125)</f>
        <v>60319</v>
      </c>
      <c r="Z126" s="22">
        <f t="shared" ref="Z126:AC126" si="55">SUM(Z124:Z125)</f>
        <v>0</v>
      </c>
      <c r="AA126" s="22">
        <f t="shared" si="55"/>
        <v>60319</v>
      </c>
      <c r="AB126" s="22">
        <f t="shared" si="55"/>
        <v>0</v>
      </c>
      <c r="AC126" s="22">
        <f t="shared" si="55"/>
        <v>60319</v>
      </c>
      <c r="AD126" s="22"/>
      <c r="AE126" s="22"/>
      <c r="AF126" s="22"/>
      <c r="AG126" s="22"/>
      <c r="AH126" s="22"/>
      <c r="AI126" s="22">
        <f>SUM(AI124:AI125)</f>
        <v>60319</v>
      </c>
      <c r="AJ126" s="22">
        <f>SUM(AJ124:AJ125)</f>
        <v>60319</v>
      </c>
      <c r="AK126" s="22">
        <f t="shared" ref="AK126:AL126" si="56">SUM(AK124:AK125)</f>
        <v>60319</v>
      </c>
      <c r="AL126" s="22">
        <f t="shared" si="56"/>
        <v>60319</v>
      </c>
    </row>
    <row r="127" spans="1:38" x14ac:dyDescent="0.3">
      <c r="A127" s="7" t="s">
        <v>277</v>
      </c>
      <c r="B127" s="8" t="s">
        <v>278</v>
      </c>
      <c r="C127" s="13"/>
      <c r="D127" s="13"/>
      <c r="E127" s="13"/>
      <c r="F127" s="13"/>
      <c r="G127" s="14"/>
      <c r="H127" s="13"/>
      <c r="I127" s="13"/>
      <c r="J127" s="14"/>
      <c r="K127" s="13"/>
      <c r="L127" s="13"/>
      <c r="M127" s="14"/>
      <c r="N127" s="13"/>
      <c r="O127" s="13"/>
      <c r="P127" s="11"/>
      <c r="S127" s="17"/>
      <c r="T127" s="18"/>
      <c r="U127" s="19"/>
      <c r="V127" s="15"/>
      <c r="W127" s="19"/>
      <c r="X127" s="19"/>
      <c r="Y127" s="19"/>
      <c r="Z127" s="19"/>
      <c r="AA127" s="19"/>
      <c r="AB127" s="19"/>
      <c r="AC127" s="19"/>
      <c r="AD127" s="19"/>
      <c r="AJ127" s="18"/>
      <c r="AK127" s="18"/>
      <c r="AL127" s="18"/>
    </row>
    <row r="128" spans="1:38" x14ac:dyDescent="0.3">
      <c r="A128" s="7" t="s">
        <v>279</v>
      </c>
      <c r="B128" s="7" t="s">
        <v>92</v>
      </c>
      <c r="C128" s="13">
        <v>79387.759999999995</v>
      </c>
      <c r="D128" s="13">
        <v>45907.09</v>
      </c>
      <c r="E128" s="13">
        <v>134348.32</v>
      </c>
      <c r="F128" s="13">
        <v>83017</v>
      </c>
      <c r="G128" s="14">
        <v>137091.42079999999</v>
      </c>
      <c r="H128" s="13">
        <v>137091.42000000001</v>
      </c>
      <c r="I128" s="13">
        <v>127291.95</v>
      </c>
      <c r="J128" s="14">
        <v>137650.65779999996</v>
      </c>
      <c r="K128" s="13">
        <v>147482.94</v>
      </c>
      <c r="L128" s="13">
        <v>141834.51</v>
      </c>
      <c r="M128" s="14">
        <v>159208.24</v>
      </c>
      <c r="N128" s="13">
        <v>159208.24</v>
      </c>
      <c r="O128" s="13">
        <v>142393.07</v>
      </c>
      <c r="P128" s="15">
        <v>162650.66279999999</v>
      </c>
      <c r="Q128" s="16">
        <v>137802.21</v>
      </c>
      <c r="R128" s="16">
        <v>137738.21</v>
      </c>
      <c r="S128" s="17">
        <v>215598.95939999999</v>
      </c>
      <c r="T128" s="18">
        <v>215598.95939999999</v>
      </c>
      <c r="U128" s="19">
        <v>200242.44</v>
      </c>
      <c r="V128" s="15">
        <v>232440.5</v>
      </c>
      <c r="W128" s="19">
        <v>232440.5</v>
      </c>
      <c r="X128" s="19">
        <v>134369.93</v>
      </c>
      <c r="Y128" s="19" t="e">
        <f>#REF!</f>
        <v>#REF!</v>
      </c>
      <c r="Z128" s="19"/>
      <c r="AA128" s="19" t="e">
        <f>$Y$128</f>
        <v>#REF!</v>
      </c>
      <c r="AB128" s="19"/>
      <c r="AC128" s="19" t="e">
        <f t="shared" ref="AC128:AC156" si="57">AA128</f>
        <v>#REF!</v>
      </c>
      <c r="AD128" s="19"/>
      <c r="AI128" s="18" t="e">
        <f>#REF!</f>
        <v>#REF!</v>
      </c>
      <c r="AJ128" s="18" t="e">
        <f>#REF!</f>
        <v>#REF!</v>
      </c>
      <c r="AK128" s="18" t="e">
        <f>#REF!</f>
        <v>#REF!</v>
      </c>
      <c r="AL128" s="18" t="e">
        <f>#REF!</f>
        <v>#REF!</v>
      </c>
    </row>
    <row r="129" spans="1:38" x14ac:dyDescent="0.3">
      <c r="A129" s="7" t="s">
        <v>280</v>
      </c>
      <c r="B129" s="7" t="s">
        <v>94</v>
      </c>
      <c r="C129" s="13">
        <v>97.43</v>
      </c>
      <c r="D129" s="13">
        <v>97.43</v>
      </c>
      <c r="E129" s="13">
        <v>0</v>
      </c>
      <c r="F129" s="13">
        <v>3271.97</v>
      </c>
      <c r="G129" s="14">
        <v>0</v>
      </c>
      <c r="H129" s="13">
        <v>0</v>
      </c>
      <c r="I129" s="13">
        <v>0</v>
      </c>
      <c r="J129" s="14">
        <v>0</v>
      </c>
      <c r="K129" s="13">
        <v>108</v>
      </c>
      <c r="L129" s="13">
        <v>108</v>
      </c>
      <c r="M129" s="14">
        <v>0</v>
      </c>
      <c r="N129" s="13">
        <v>0</v>
      </c>
      <c r="O129" s="13">
        <v>0</v>
      </c>
      <c r="P129" s="14">
        <v>0</v>
      </c>
      <c r="Q129" s="19">
        <v>0</v>
      </c>
      <c r="R129" s="19">
        <v>0</v>
      </c>
      <c r="S129" s="17">
        <v>0</v>
      </c>
      <c r="T129" s="18">
        <v>0</v>
      </c>
      <c r="U129" s="19">
        <v>13.48</v>
      </c>
      <c r="V129" s="15">
        <v>0</v>
      </c>
      <c r="W129" s="19">
        <v>0</v>
      </c>
      <c r="X129" s="19">
        <v>341</v>
      </c>
      <c r="Y129" s="19">
        <v>0</v>
      </c>
      <c r="Z129" s="19"/>
      <c r="AA129" s="19">
        <v>0</v>
      </c>
      <c r="AB129" s="19"/>
      <c r="AC129" s="19">
        <f t="shared" si="57"/>
        <v>0</v>
      </c>
      <c r="AD129" s="19"/>
      <c r="AI129" s="19">
        <f t="shared" ref="AI129:AI130" si="58">AC129</f>
        <v>0</v>
      </c>
      <c r="AJ129" s="18">
        <v>0</v>
      </c>
      <c r="AK129" s="18">
        <v>0</v>
      </c>
      <c r="AL129" s="18">
        <v>0</v>
      </c>
    </row>
    <row r="130" spans="1:38" x14ac:dyDescent="0.3">
      <c r="A130" s="7" t="s">
        <v>281</v>
      </c>
      <c r="B130" s="7" t="s">
        <v>282</v>
      </c>
      <c r="C130" s="13"/>
      <c r="D130" s="13"/>
      <c r="E130" s="13"/>
      <c r="F130" s="13"/>
      <c r="G130" s="14"/>
      <c r="H130" s="13"/>
      <c r="I130" s="13"/>
      <c r="J130" s="14"/>
      <c r="K130" s="13"/>
      <c r="L130" s="13"/>
      <c r="M130" s="14"/>
      <c r="N130" s="13"/>
      <c r="O130" s="13"/>
      <c r="P130" s="14"/>
      <c r="Q130" s="19"/>
      <c r="R130" s="19">
        <v>0</v>
      </c>
      <c r="S130" s="17">
        <v>5606.6399999999994</v>
      </c>
      <c r="T130" s="18">
        <v>0</v>
      </c>
      <c r="U130" s="19">
        <v>0</v>
      </c>
      <c r="V130" s="15">
        <v>0</v>
      </c>
      <c r="W130" s="19">
        <v>0</v>
      </c>
      <c r="X130" s="19">
        <v>0</v>
      </c>
      <c r="Y130" s="19">
        <v>0</v>
      </c>
      <c r="Z130" s="19"/>
      <c r="AA130" s="19">
        <v>0</v>
      </c>
      <c r="AB130" s="19"/>
      <c r="AC130" s="19">
        <f t="shared" si="57"/>
        <v>0</v>
      </c>
      <c r="AD130" s="19"/>
      <c r="AI130" s="19">
        <f t="shared" si="58"/>
        <v>0</v>
      </c>
      <c r="AJ130" s="18">
        <v>0</v>
      </c>
      <c r="AK130" s="18">
        <v>0</v>
      </c>
      <c r="AL130" s="18">
        <v>0</v>
      </c>
    </row>
    <row r="131" spans="1:38" x14ac:dyDescent="0.3">
      <c r="A131" s="7" t="s">
        <v>283</v>
      </c>
      <c r="B131" s="7" t="s">
        <v>36</v>
      </c>
      <c r="C131" s="13">
        <v>5963.66</v>
      </c>
      <c r="D131" s="13">
        <v>3851.98</v>
      </c>
      <c r="E131" s="13">
        <v>13255.22</v>
      </c>
      <c r="F131" s="13">
        <v>6642.77</v>
      </c>
      <c r="G131" s="14">
        <v>10487.493691199999</v>
      </c>
      <c r="H131" s="13">
        <v>10886.96</v>
      </c>
      <c r="I131" s="13">
        <v>10886.96</v>
      </c>
      <c r="J131" s="14">
        <v>10530.275321699997</v>
      </c>
      <c r="K131" s="13">
        <v>12090.37</v>
      </c>
      <c r="L131" s="13">
        <v>12090.37</v>
      </c>
      <c r="M131" s="14">
        <v>12179.43</v>
      </c>
      <c r="N131" s="13">
        <v>12179.43</v>
      </c>
      <c r="O131" s="13">
        <v>10221.83</v>
      </c>
      <c r="P131" s="15">
        <v>12442.775704199999</v>
      </c>
      <c r="Q131" s="16">
        <v>10547.25</v>
      </c>
      <c r="R131" s="16">
        <v>10506.25</v>
      </c>
      <c r="S131" s="17">
        <v>16922.2283541</v>
      </c>
      <c r="T131" s="18">
        <v>16493.32</v>
      </c>
      <c r="U131" s="19">
        <v>15257.1</v>
      </c>
      <c r="V131" s="15">
        <v>17781.7</v>
      </c>
      <c r="W131" s="19">
        <v>17781.7</v>
      </c>
      <c r="X131" s="19">
        <v>10224.83</v>
      </c>
      <c r="Y131" s="19" t="e">
        <f>#REF!</f>
        <v>#REF!</v>
      </c>
      <c r="Z131" s="19"/>
      <c r="AA131" s="19" t="e">
        <f t="shared" ref="AA131:AA137" si="59">Y131</f>
        <v>#REF!</v>
      </c>
      <c r="AB131" s="19"/>
      <c r="AC131" s="19" t="e">
        <f t="shared" si="57"/>
        <v>#REF!</v>
      </c>
      <c r="AD131" s="19"/>
      <c r="AI131" s="18" t="e">
        <f>#REF!</f>
        <v>#REF!</v>
      </c>
      <c r="AJ131" s="18" t="e">
        <f>#REF!</f>
        <v>#REF!</v>
      </c>
      <c r="AK131" s="18" t="e">
        <f>#REF!</f>
        <v>#REF!</v>
      </c>
      <c r="AL131" s="18" t="e">
        <f>#REF!</f>
        <v>#REF!</v>
      </c>
    </row>
    <row r="132" spans="1:38" x14ac:dyDescent="0.3">
      <c r="A132" s="7" t="s">
        <v>284</v>
      </c>
      <c r="B132" s="7" t="s">
        <v>38</v>
      </c>
      <c r="C132" s="13">
        <v>2630.52</v>
      </c>
      <c r="D132" s="13">
        <v>1162.6600000000001</v>
      </c>
      <c r="E132" s="13">
        <v>3881.27</v>
      </c>
      <c r="F132" s="13">
        <v>1773.55</v>
      </c>
      <c r="G132" s="14">
        <v>2577.3187110399999</v>
      </c>
      <c r="H132" s="13">
        <v>2577.3200000000002</v>
      </c>
      <c r="I132" s="13">
        <v>2538.5100000000002</v>
      </c>
      <c r="J132" s="14">
        <v>2587.8323666399992</v>
      </c>
      <c r="K132" s="13">
        <v>3024.69</v>
      </c>
      <c r="L132" s="13">
        <v>2853.2</v>
      </c>
      <c r="M132" s="14">
        <v>970.54</v>
      </c>
      <c r="N132" s="13">
        <v>970.54</v>
      </c>
      <c r="O132" s="13">
        <v>965.78</v>
      </c>
      <c r="P132" s="15">
        <v>901.17238799999996</v>
      </c>
      <c r="Q132" s="16">
        <v>1566.17</v>
      </c>
      <c r="R132" s="16">
        <v>1172.24</v>
      </c>
      <c r="S132" s="17">
        <v>12246.020893919998</v>
      </c>
      <c r="T132" s="18">
        <v>12246.020893919998</v>
      </c>
      <c r="U132" s="19">
        <v>11112.68</v>
      </c>
      <c r="V132" s="15">
        <v>11865.92</v>
      </c>
      <c r="W132" s="19">
        <v>11865.92</v>
      </c>
      <c r="X132" s="19">
        <v>7589.92</v>
      </c>
      <c r="Y132" s="19" t="e">
        <f>#REF!+#REF!+#REF!</f>
        <v>#REF!</v>
      </c>
      <c r="Z132" s="19"/>
      <c r="AA132" s="19" t="e">
        <f t="shared" si="59"/>
        <v>#REF!</v>
      </c>
      <c r="AB132" s="19"/>
      <c r="AC132" s="19" t="e">
        <f t="shared" si="57"/>
        <v>#REF!</v>
      </c>
      <c r="AD132" s="19"/>
      <c r="AI132" s="18" t="e">
        <f>#REF!+#REF!+#REF!</f>
        <v>#REF!</v>
      </c>
      <c r="AJ132" s="18" t="e">
        <f>#REF!+#REF!+#REF!</f>
        <v>#REF!</v>
      </c>
      <c r="AK132" s="18" t="e">
        <f>#REF!+#REF!+#REF!</f>
        <v>#REF!</v>
      </c>
      <c r="AL132" s="18" t="e">
        <f>#REF!+#REF!+#REF!</f>
        <v>#REF!</v>
      </c>
    </row>
    <row r="133" spans="1:38" x14ac:dyDescent="0.3">
      <c r="A133" s="7" t="s">
        <v>285</v>
      </c>
      <c r="B133" s="7" t="s">
        <v>40</v>
      </c>
      <c r="C133" s="13">
        <v>31969.7</v>
      </c>
      <c r="D133" s="13">
        <v>31969.7</v>
      </c>
      <c r="E133" s="13">
        <v>45780</v>
      </c>
      <c r="F133" s="13">
        <v>47251.14</v>
      </c>
      <c r="G133" s="14">
        <v>59832</v>
      </c>
      <c r="H133" s="13">
        <v>55819.45</v>
      </c>
      <c r="I133" s="13">
        <v>48573.5</v>
      </c>
      <c r="J133" s="14">
        <v>59256</v>
      </c>
      <c r="K133" s="13">
        <v>50513.51</v>
      </c>
      <c r="L133" s="13">
        <v>43146</v>
      </c>
      <c r="M133" s="14">
        <v>64296</v>
      </c>
      <c r="N133" s="13">
        <v>64296</v>
      </c>
      <c r="O133" s="13">
        <v>48934.5</v>
      </c>
      <c r="P133" s="15">
        <v>51408</v>
      </c>
      <c r="Q133" s="16">
        <v>45005.29</v>
      </c>
      <c r="R133" s="16">
        <v>41542</v>
      </c>
      <c r="S133" s="17">
        <v>53010</v>
      </c>
      <c r="T133" s="18">
        <v>53010</v>
      </c>
      <c r="U133" s="19">
        <v>52368</v>
      </c>
      <c r="V133" s="15">
        <v>61644</v>
      </c>
      <c r="W133" s="19">
        <v>61644</v>
      </c>
      <c r="X133" s="19">
        <v>29118</v>
      </c>
      <c r="Y133" s="19" t="e">
        <f>#REF!</f>
        <v>#REF!</v>
      </c>
      <c r="Z133" s="19"/>
      <c r="AA133" s="19" t="e">
        <f t="shared" si="59"/>
        <v>#REF!</v>
      </c>
      <c r="AB133" s="19"/>
      <c r="AC133" s="19" t="e">
        <f t="shared" si="57"/>
        <v>#REF!</v>
      </c>
      <c r="AD133" s="19"/>
      <c r="AI133" s="18" t="e">
        <f>#REF!</f>
        <v>#REF!</v>
      </c>
      <c r="AJ133" s="18" t="e">
        <f>#REF!</f>
        <v>#REF!</v>
      </c>
      <c r="AK133" s="18" t="e">
        <f>#REF!</f>
        <v>#REF!</v>
      </c>
      <c r="AL133" s="18" t="e">
        <f>#REF!</f>
        <v>#REF!</v>
      </c>
    </row>
    <row r="134" spans="1:38" x14ac:dyDescent="0.3">
      <c r="A134" s="7" t="s">
        <v>286</v>
      </c>
      <c r="B134" s="7" t="s">
        <v>42</v>
      </c>
      <c r="C134" s="13">
        <v>1538.38</v>
      </c>
      <c r="D134" s="13">
        <v>616.45000000000005</v>
      </c>
      <c r="E134" s="13">
        <v>2269.85</v>
      </c>
      <c r="F134" s="13">
        <v>1003.18</v>
      </c>
      <c r="G134" s="14">
        <v>1837.0250387199999</v>
      </c>
      <c r="H134" s="13">
        <v>1952.27</v>
      </c>
      <c r="I134" s="13">
        <v>1952.27</v>
      </c>
      <c r="J134" s="14">
        <v>1844.5188145199995</v>
      </c>
      <c r="K134" s="13">
        <v>2146.81</v>
      </c>
      <c r="L134" s="13">
        <v>2026.38</v>
      </c>
      <c r="M134" s="14">
        <v>1884.82</v>
      </c>
      <c r="N134" s="13">
        <v>1884.82</v>
      </c>
      <c r="O134" s="13">
        <v>1945.2</v>
      </c>
      <c r="P134" s="15">
        <v>2179.5188815200004</v>
      </c>
      <c r="Q134" s="16">
        <v>2179.52</v>
      </c>
      <c r="R134" s="16">
        <v>1941.98</v>
      </c>
      <c r="S134" s="17">
        <v>2889.0260559600001</v>
      </c>
      <c r="T134" s="18">
        <v>2889.0260559600001</v>
      </c>
      <c r="U134" s="19">
        <v>2374.4499999999998</v>
      </c>
      <c r="V134" s="15">
        <v>2742.8</v>
      </c>
      <c r="W134" s="19">
        <v>2742.8</v>
      </c>
      <c r="X134" s="19">
        <v>1636.46</v>
      </c>
      <c r="Y134" s="19" t="e">
        <f>#REF!</f>
        <v>#REF!</v>
      </c>
      <c r="Z134" s="19"/>
      <c r="AA134" s="19" t="e">
        <f t="shared" si="59"/>
        <v>#REF!</v>
      </c>
      <c r="AB134" s="19"/>
      <c r="AC134" s="19" t="e">
        <f t="shared" si="57"/>
        <v>#REF!</v>
      </c>
      <c r="AD134" s="19"/>
      <c r="AI134" s="18" t="e">
        <f>#REF!</f>
        <v>#REF!</v>
      </c>
      <c r="AJ134" s="18" t="e">
        <f>#REF!</f>
        <v>#REF!</v>
      </c>
      <c r="AK134" s="18" t="e">
        <f>#REF!</f>
        <v>#REF!</v>
      </c>
      <c r="AL134" s="18" t="e">
        <f>#REF!</f>
        <v>#REF!</v>
      </c>
    </row>
    <row r="135" spans="1:38" x14ac:dyDescent="0.3">
      <c r="A135" s="7" t="s">
        <v>287</v>
      </c>
      <c r="B135" s="7" t="s">
        <v>44</v>
      </c>
      <c r="C135" s="13">
        <v>452</v>
      </c>
      <c r="D135" s="13">
        <v>265.04000000000002</v>
      </c>
      <c r="E135" s="13">
        <v>244</v>
      </c>
      <c r="F135" s="13">
        <v>222.87</v>
      </c>
      <c r="G135" s="14">
        <v>52.800000000000004</v>
      </c>
      <c r="H135" s="13">
        <v>697.91</v>
      </c>
      <c r="I135" s="13">
        <v>697.91</v>
      </c>
      <c r="J135" s="14">
        <v>758.40000000000009</v>
      </c>
      <c r="K135" s="13">
        <v>830.74</v>
      </c>
      <c r="L135" s="13">
        <v>830.74</v>
      </c>
      <c r="M135" s="14">
        <v>800.8</v>
      </c>
      <c r="N135" s="13">
        <v>800.8</v>
      </c>
      <c r="O135" s="13">
        <v>693.26</v>
      </c>
      <c r="P135" s="15">
        <v>638.4</v>
      </c>
      <c r="Q135" s="16">
        <v>743.99</v>
      </c>
      <c r="R135" s="16">
        <v>743.99</v>
      </c>
      <c r="S135" s="17">
        <v>742.39999999999986</v>
      </c>
      <c r="T135" s="18">
        <v>579.6</v>
      </c>
      <c r="U135" s="19">
        <v>171.1</v>
      </c>
      <c r="V135" s="15">
        <v>78.400000000000006</v>
      </c>
      <c r="W135" s="19">
        <v>78.400000000000006</v>
      </c>
      <c r="X135" s="19">
        <v>0.1</v>
      </c>
      <c r="Y135" s="19" t="e">
        <f>#REF!</f>
        <v>#REF!</v>
      </c>
      <c r="Z135" s="19"/>
      <c r="AA135" s="19" t="e">
        <f t="shared" si="59"/>
        <v>#REF!</v>
      </c>
      <c r="AB135" s="19"/>
      <c r="AC135" s="19" t="e">
        <f t="shared" si="57"/>
        <v>#REF!</v>
      </c>
      <c r="AD135" s="19"/>
      <c r="AI135" s="18" t="e">
        <f>#REF!</f>
        <v>#REF!</v>
      </c>
      <c r="AJ135" s="18" t="e">
        <f>#REF!</f>
        <v>#REF!</v>
      </c>
      <c r="AK135" s="18" t="e">
        <f>#REF!</f>
        <v>#REF!</v>
      </c>
      <c r="AL135" s="18" t="e">
        <f>#REF!</f>
        <v>#REF!</v>
      </c>
    </row>
    <row r="136" spans="1:38" x14ac:dyDescent="0.3">
      <c r="A136" s="7" t="s">
        <v>288</v>
      </c>
      <c r="B136" s="7" t="s">
        <v>46</v>
      </c>
      <c r="C136" s="13">
        <v>195.53</v>
      </c>
      <c r="D136" s="13">
        <v>195.53</v>
      </c>
      <c r="E136" s="13">
        <v>300.2</v>
      </c>
      <c r="F136" s="13">
        <v>279.63</v>
      </c>
      <c r="G136" s="14">
        <v>176.48</v>
      </c>
      <c r="H136" s="13">
        <v>178.96</v>
      </c>
      <c r="I136" s="13">
        <v>178.96</v>
      </c>
      <c r="J136" s="14">
        <v>178.96</v>
      </c>
      <c r="K136" s="13">
        <v>178.96</v>
      </c>
      <c r="L136" s="13">
        <v>146.53</v>
      </c>
      <c r="M136" s="14">
        <v>181</v>
      </c>
      <c r="N136" s="13">
        <v>181</v>
      </c>
      <c r="O136" s="13">
        <v>179.2</v>
      </c>
      <c r="P136" s="15">
        <v>181</v>
      </c>
      <c r="Q136" s="16">
        <v>415.05</v>
      </c>
      <c r="R136" s="16">
        <v>415.05</v>
      </c>
      <c r="S136" s="17">
        <v>504</v>
      </c>
      <c r="T136" s="18">
        <v>504</v>
      </c>
      <c r="U136" s="19">
        <v>254.25</v>
      </c>
      <c r="V136" s="15">
        <v>714</v>
      </c>
      <c r="W136" s="19">
        <v>714</v>
      </c>
      <c r="X136" s="19">
        <v>172.71</v>
      </c>
      <c r="Y136" s="19" t="e">
        <f>#REF!</f>
        <v>#REF!</v>
      </c>
      <c r="Z136" s="19"/>
      <c r="AA136" s="19" t="e">
        <f t="shared" si="59"/>
        <v>#REF!</v>
      </c>
      <c r="AB136" s="19"/>
      <c r="AC136" s="19" t="e">
        <f t="shared" si="57"/>
        <v>#REF!</v>
      </c>
      <c r="AD136" s="19"/>
      <c r="AI136" s="18" t="e">
        <f>#REF!</f>
        <v>#REF!</v>
      </c>
      <c r="AJ136" s="18" t="e">
        <f>#REF!</f>
        <v>#REF!</v>
      </c>
      <c r="AK136" s="18" t="e">
        <f>#REF!</f>
        <v>#REF!</v>
      </c>
      <c r="AL136" s="18" t="e">
        <f>#REF!</f>
        <v>#REF!</v>
      </c>
    </row>
    <row r="137" spans="1:38" x14ac:dyDescent="0.3">
      <c r="A137" s="7" t="s">
        <v>289</v>
      </c>
      <c r="B137" s="7" t="s">
        <v>48</v>
      </c>
      <c r="C137" s="13">
        <v>770.41</v>
      </c>
      <c r="D137" s="13">
        <v>113.47</v>
      </c>
      <c r="E137" s="13">
        <v>210.1</v>
      </c>
      <c r="F137" s="13">
        <v>698.35</v>
      </c>
      <c r="G137" s="14">
        <v>432.01019264000001</v>
      </c>
      <c r="H137" s="13">
        <v>532.71</v>
      </c>
      <c r="I137" s="13">
        <v>532.71</v>
      </c>
      <c r="J137" s="14">
        <v>455.65427648000002</v>
      </c>
      <c r="K137" s="13">
        <v>605.13</v>
      </c>
      <c r="L137" s="13">
        <v>563.91999999999996</v>
      </c>
      <c r="M137" s="14">
        <v>1195.5999999999999</v>
      </c>
      <c r="N137" s="13">
        <v>1195.5999999999999</v>
      </c>
      <c r="O137" s="13">
        <v>540.73</v>
      </c>
      <c r="P137" s="15">
        <v>765.99652980000019</v>
      </c>
      <c r="Q137" s="16">
        <v>891</v>
      </c>
      <c r="R137" s="16">
        <v>770.65</v>
      </c>
      <c r="S137" s="17">
        <v>843.057321</v>
      </c>
      <c r="T137" s="18">
        <v>843.057321</v>
      </c>
      <c r="U137" s="19">
        <v>503.91</v>
      </c>
      <c r="V137" s="15">
        <v>520.74</v>
      </c>
      <c r="W137" s="19">
        <v>520.74</v>
      </c>
      <c r="X137" s="19">
        <v>391.5</v>
      </c>
      <c r="Y137" s="19" t="e">
        <f>#REF!</f>
        <v>#REF!</v>
      </c>
      <c r="Z137" s="19"/>
      <c r="AA137" s="19" t="e">
        <f t="shared" si="59"/>
        <v>#REF!</v>
      </c>
      <c r="AB137" s="19"/>
      <c r="AC137" s="19" t="e">
        <f t="shared" si="57"/>
        <v>#REF!</v>
      </c>
      <c r="AD137" s="19"/>
      <c r="AI137" s="18" t="e">
        <f>#REF!</f>
        <v>#REF!</v>
      </c>
      <c r="AJ137" s="18" t="e">
        <f>#REF!</f>
        <v>#REF!</v>
      </c>
      <c r="AK137" s="18" t="e">
        <f>#REF!</f>
        <v>#REF!</v>
      </c>
      <c r="AL137" s="18" t="e">
        <f>#REF!</f>
        <v>#REF!</v>
      </c>
    </row>
    <row r="138" spans="1:38" hidden="1" x14ac:dyDescent="0.3">
      <c r="A138" s="7" t="s">
        <v>290</v>
      </c>
      <c r="B138" s="7" t="s">
        <v>114</v>
      </c>
      <c r="C138" s="13">
        <v>80400</v>
      </c>
      <c r="D138" s="13">
        <v>80400</v>
      </c>
      <c r="E138" s="13">
        <v>59712.5</v>
      </c>
      <c r="F138" s="13">
        <v>59712.5</v>
      </c>
      <c r="G138" s="14">
        <v>14720</v>
      </c>
      <c r="H138" s="13">
        <v>22468.74</v>
      </c>
      <c r="I138" s="13">
        <v>22468.74</v>
      </c>
      <c r="J138" s="14">
        <v>23245</v>
      </c>
      <c r="K138" s="13">
        <v>5075.12</v>
      </c>
      <c r="L138" s="13">
        <v>0</v>
      </c>
      <c r="M138" s="14">
        <v>0</v>
      </c>
      <c r="N138" s="13">
        <v>300</v>
      </c>
      <c r="O138" s="13">
        <v>300</v>
      </c>
      <c r="P138" s="14">
        <v>500</v>
      </c>
      <c r="Q138" s="16">
        <v>0</v>
      </c>
      <c r="R138" s="16">
        <v>0</v>
      </c>
      <c r="S138" s="17">
        <v>0</v>
      </c>
      <c r="T138" s="18">
        <v>0</v>
      </c>
      <c r="U138" s="19">
        <v>0</v>
      </c>
      <c r="V138" s="15">
        <v>0</v>
      </c>
      <c r="W138" s="19">
        <v>0</v>
      </c>
      <c r="X138" s="19">
        <v>0</v>
      </c>
      <c r="Y138" s="19">
        <v>0</v>
      </c>
      <c r="Z138" s="19"/>
      <c r="AA138" s="19">
        <v>0</v>
      </c>
      <c r="AB138" s="19"/>
      <c r="AC138" s="19">
        <f t="shared" si="57"/>
        <v>0</v>
      </c>
      <c r="AD138" s="19"/>
      <c r="AF138" s="12" t="s">
        <v>291</v>
      </c>
      <c r="AI138" s="19">
        <f t="shared" ref="AI138:AI158" si="60">AC138</f>
        <v>0</v>
      </c>
      <c r="AJ138" s="18">
        <f t="shared" ref="AJ138:AJ158" si="61">AC138</f>
        <v>0</v>
      </c>
      <c r="AK138" s="18">
        <f t="shared" ref="AK138:AK158" si="62">AC138</f>
        <v>0</v>
      </c>
      <c r="AL138" s="18">
        <f t="shared" ref="AL138:AL158" si="63">AC138</f>
        <v>0</v>
      </c>
    </row>
    <row r="139" spans="1:38" hidden="1" x14ac:dyDescent="0.3">
      <c r="A139" s="7" t="s">
        <v>292</v>
      </c>
      <c r="B139" s="7" t="s">
        <v>293</v>
      </c>
      <c r="C139" s="13">
        <v>7672</v>
      </c>
      <c r="D139" s="13">
        <v>7672</v>
      </c>
      <c r="E139" s="13">
        <v>0</v>
      </c>
      <c r="F139" s="13">
        <v>0</v>
      </c>
      <c r="G139" s="14">
        <v>0</v>
      </c>
      <c r="H139" s="13">
        <v>0</v>
      </c>
      <c r="I139" s="13">
        <v>0</v>
      </c>
      <c r="J139" s="14">
        <v>0</v>
      </c>
      <c r="K139" s="13">
        <v>0</v>
      </c>
      <c r="L139" s="13">
        <v>0</v>
      </c>
      <c r="M139" s="14">
        <v>0</v>
      </c>
      <c r="N139" s="13">
        <v>0</v>
      </c>
      <c r="O139" s="13">
        <v>0</v>
      </c>
      <c r="P139" s="14">
        <v>0</v>
      </c>
      <c r="Q139" s="19">
        <v>0</v>
      </c>
      <c r="R139" s="19">
        <v>0</v>
      </c>
      <c r="S139" s="17">
        <v>0</v>
      </c>
      <c r="T139" s="18">
        <v>0</v>
      </c>
      <c r="U139" s="19">
        <v>0</v>
      </c>
      <c r="V139" s="15">
        <v>0</v>
      </c>
      <c r="W139" s="19">
        <v>0</v>
      </c>
      <c r="X139" s="19">
        <v>0</v>
      </c>
      <c r="Y139" s="19">
        <v>0</v>
      </c>
      <c r="Z139" s="19"/>
      <c r="AA139" s="19">
        <v>0</v>
      </c>
      <c r="AB139" s="19"/>
      <c r="AC139" s="19">
        <f t="shared" si="57"/>
        <v>0</v>
      </c>
      <c r="AD139" s="19"/>
      <c r="AF139" s="12" t="s">
        <v>291</v>
      </c>
      <c r="AI139" s="19">
        <f t="shared" si="60"/>
        <v>0</v>
      </c>
      <c r="AJ139" s="18">
        <f t="shared" si="61"/>
        <v>0</v>
      </c>
      <c r="AK139" s="18">
        <f t="shared" si="62"/>
        <v>0</v>
      </c>
      <c r="AL139" s="18">
        <f t="shared" si="63"/>
        <v>0</v>
      </c>
    </row>
    <row r="140" spans="1:38" ht="72" x14ac:dyDescent="0.3">
      <c r="A140" s="7" t="s">
        <v>294</v>
      </c>
      <c r="B140" s="7" t="s">
        <v>295</v>
      </c>
      <c r="C140" s="13">
        <v>0</v>
      </c>
      <c r="D140" s="13">
        <v>0</v>
      </c>
      <c r="E140" s="13">
        <v>0</v>
      </c>
      <c r="F140" s="13">
        <v>0</v>
      </c>
      <c r="G140" s="14">
        <v>0</v>
      </c>
      <c r="H140" s="13">
        <v>0</v>
      </c>
      <c r="I140" s="13">
        <v>0</v>
      </c>
      <c r="J140" s="14">
        <v>0</v>
      </c>
      <c r="K140" s="13">
        <v>3911.13</v>
      </c>
      <c r="L140" s="13">
        <v>3911.13</v>
      </c>
      <c r="M140" s="14">
        <v>5590</v>
      </c>
      <c r="N140" s="13">
        <v>5590</v>
      </c>
      <c r="O140" s="13">
        <v>3971.36</v>
      </c>
      <c r="P140" s="14">
        <v>4000</v>
      </c>
      <c r="Q140" s="16">
        <v>4000</v>
      </c>
      <c r="R140" s="16">
        <v>4060.11</v>
      </c>
      <c r="S140" s="17">
        <v>4200</v>
      </c>
      <c r="T140" s="18">
        <v>4200</v>
      </c>
      <c r="U140" s="19">
        <v>3742.83</v>
      </c>
      <c r="V140" s="15">
        <v>4200</v>
      </c>
      <c r="W140" s="19">
        <v>4200</v>
      </c>
      <c r="X140" s="19">
        <v>1978.46</v>
      </c>
      <c r="Y140" s="19">
        <v>4000</v>
      </c>
      <c r="Z140" s="19"/>
      <c r="AA140" s="19">
        <v>4000</v>
      </c>
      <c r="AB140" s="19"/>
      <c r="AC140" s="19">
        <f t="shared" si="57"/>
        <v>4000</v>
      </c>
      <c r="AD140" s="19"/>
      <c r="AE140" s="124" t="s">
        <v>296</v>
      </c>
      <c r="AF140" s="98" t="s">
        <v>297</v>
      </c>
      <c r="AG140" s="98" t="s">
        <v>298</v>
      </c>
      <c r="AH140" t="s">
        <v>299</v>
      </c>
      <c r="AI140" s="19">
        <f t="shared" si="60"/>
        <v>4000</v>
      </c>
      <c r="AJ140" s="18">
        <f t="shared" si="61"/>
        <v>4000</v>
      </c>
      <c r="AK140" s="18">
        <f t="shared" si="62"/>
        <v>4000</v>
      </c>
      <c r="AL140" s="18">
        <f t="shared" si="63"/>
        <v>4000</v>
      </c>
    </row>
    <row r="141" spans="1:38" hidden="1" x14ac:dyDescent="0.3">
      <c r="A141" s="7" t="s">
        <v>300</v>
      </c>
      <c r="B141" s="7" t="s">
        <v>56</v>
      </c>
      <c r="C141" s="13">
        <v>99.44</v>
      </c>
      <c r="D141" s="13">
        <v>99.44</v>
      </c>
      <c r="E141" s="13">
        <v>161.59</v>
      </c>
      <c r="F141" s="13">
        <v>161.59</v>
      </c>
      <c r="G141" s="14">
        <v>150</v>
      </c>
      <c r="H141" s="13">
        <v>150</v>
      </c>
      <c r="I141" s="13">
        <v>149.16</v>
      </c>
      <c r="J141" s="14">
        <v>165</v>
      </c>
      <c r="K141" s="13">
        <v>165</v>
      </c>
      <c r="L141" s="13">
        <v>149.16</v>
      </c>
      <c r="M141" s="14">
        <v>0</v>
      </c>
      <c r="N141" s="13">
        <v>0</v>
      </c>
      <c r="O141" s="13">
        <v>0</v>
      </c>
      <c r="P141" s="14">
        <v>0</v>
      </c>
      <c r="Q141" s="19">
        <v>0</v>
      </c>
      <c r="R141" s="19">
        <v>0</v>
      </c>
      <c r="S141" s="17">
        <v>0</v>
      </c>
      <c r="T141" s="18">
        <v>0</v>
      </c>
      <c r="U141" s="19">
        <v>0</v>
      </c>
      <c r="V141" s="15">
        <v>0</v>
      </c>
      <c r="W141" s="19">
        <v>0</v>
      </c>
      <c r="X141" s="19">
        <v>0</v>
      </c>
      <c r="Y141" s="19">
        <v>0</v>
      </c>
      <c r="Z141" s="19"/>
      <c r="AA141" s="19">
        <v>0</v>
      </c>
      <c r="AB141" s="19"/>
      <c r="AC141" s="19">
        <f t="shared" si="57"/>
        <v>0</v>
      </c>
      <c r="AD141" s="19"/>
      <c r="AF141" s="12" t="s">
        <v>291</v>
      </c>
      <c r="AI141" s="19">
        <f t="shared" si="60"/>
        <v>0</v>
      </c>
      <c r="AJ141" s="18">
        <f t="shared" si="61"/>
        <v>0</v>
      </c>
      <c r="AK141" s="18">
        <f t="shared" si="62"/>
        <v>0</v>
      </c>
      <c r="AL141" s="18">
        <f t="shared" si="63"/>
        <v>0</v>
      </c>
    </row>
    <row r="142" spans="1:38" ht="72" x14ac:dyDescent="0.3">
      <c r="A142" s="7" t="s">
        <v>301</v>
      </c>
      <c r="B142" s="7" t="s">
        <v>302</v>
      </c>
      <c r="C142" s="13">
        <v>10362.030000000001</v>
      </c>
      <c r="D142" s="13">
        <v>10362.030000000001</v>
      </c>
      <c r="E142" s="13">
        <v>8246.08</v>
      </c>
      <c r="F142" s="13">
        <v>8246.08</v>
      </c>
      <c r="G142" s="14">
        <v>8500</v>
      </c>
      <c r="H142" s="13">
        <v>16161.33</v>
      </c>
      <c r="I142" s="13">
        <v>11411.33</v>
      </c>
      <c r="J142" s="14">
        <v>20300</v>
      </c>
      <c r="K142" s="13">
        <v>20150</v>
      </c>
      <c r="L142" s="13">
        <v>15930.96</v>
      </c>
      <c r="M142" s="14">
        <v>32250</v>
      </c>
      <c r="N142" s="13">
        <v>26512.34</v>
      </c>
      <c r="O142" s="13">
        <v>16002.43</v>
      </c>
      <c r="P142" s="14">
        <v>16000</v>
      </c>
      <c r="Q142" s="16">
        <v>16000</v>
      </c>
      <c r="R142" s="16">
        <v>15555.81</v>
      </c>
      <c r="S142" s="17">
        <v>15200</v>
      </c>
      <c r="T142" s="18">
        <v>15200</v>
      </c>
      <c r="U142" s="19">
        <v>15132.62</v>
      </c>
      <c r="V142" s="15">
        <v>17000</v>
      </c>
      <c r="W142" s="19">
        <v>17000</v>
      </c>
      <c r="X142" s="19">
        <v>8875.36</v>
      </c>
      <c r="Y142" s="19">
        <v>17600</v>
      </c>
      <c r="Z142" s="19"/>
      <c r="AA142" s="19">
        <v>17600</v>
      </c>
      <c r="AB142" s="19"/>
      <c r="AC142" s="19">
        <f t="shared" si="57"/>
        <v>17600</v>
      </c>
      <c r="AD142" s="19"/>
      <c r="AE142" s="98" t="s">
        <v>303</v>
      </c>
      <c r="AF142" s="98" t="s">
        <v>304</v>
      </c>
      <c r="AG142" s="98" t="s">
        <v>305</v>
      </c>
      <c r="AH142" s="98" t="s">
        <v>306</v>
      </c>
      <c r="AI142" s="165">
        <f t="shared" si="60"/>
        <v>17600</v>
      </c>
      <c r="AJ142" s="18">
        <f t="shared" si="61"/>
        <v>17600</v>
      </c>
      <c r="AK142" s="18">
        <f t="shared" si="62"/>
        <v>17600</v>
      </c>
      <c r="AL142" s="18">
        <f t="shared" si="63"/>
        <v>17600</v>
      </c>
    </row>
    <row r="143" spans="1:38" hidden="1" x14ac:dyDescent="0.3">
      <c r="A143" s="7" t="s">
        <v>307</v>
      </c>
      <c r="B143" s="7" t="s">
        <v>308</v>
      </c>
      <c r="C143" s="13">
        <v>0</v>
      </c>
      <c r="D143" s="13">
        <v>0</v>
      </c>
      <c r="E143" s="13">
        <v>0</v>
      </c>
      <c r="F143" s="13">
        <v>0</v>
      </c>
      <c r="G143" s="14">
        <v>0</v>
      </c>
      <c r="H143" s="13">
        <v>1628.1</v>
      </c>
      <c r="I143" s="13">
        <v>1628.1</v>
      </c>
      <c r="J143" s="14">
        <v>0</v>
      </c>
      <c r="K143" s="13">
        <v>0</v>
      </c>
      <c r="L143" s="13">
        <v>0</v>
      </c>
      <c r="M143" s="14">
        <v>0</v>
      </c>
      <c r="N143" s="13">
        <v>0</v>
      </c>
      <c r="O143" s="13">
        <v>0</v>
      </c>
      <c r="P143" s="14">
        <v>0</v>
      </c>
      <c r="Q143" s="19">
        <v>0</v>
      </c>
      <c r="R143" s="19">
        <v>0</v>
      </c>
      <c r="S143" s="17">
        <v>0</v>
      </c>
      <c r="T143" s="18">
        <v>0</v>
      </c>
      <c r="U143" s="19">
        <v>0</v>
      </c>
      <c r="V143" s="15">
        <v>0</v>
      </c>
      <c r="W143" s="19">
        <v>0</v>
      </c>
      <c r="X143" s="19">
        <v>0</v>
      </c>
      <c r="Y143" s="19">
        <v>0</v>
      </c>
      <c r="Z143" s="19"/>
      <c r="AA143" s="19">
        <v>0</v>
      </c>
      <c r="AB143" s="19"/>
      <c r="AC143" s="19">
        <f t="shared" si="57"/>
        <v>0</v>
      </c>
      <c r="AD143" s="19"/>
      <c r="AF143" s="12" t="s">
        <v>291</v>
      </c>
      <c r="AI143" s="19">
        <f t="shared" si="60"/>
        <v>0</v>
      </c>
      <c r="AJ143" s="18">
        <f t="shared" si="61"/>
        <v>0</v>
      </c>
      <c r="AK143" s="18">
        <f t="shared" si="62"/>
        <v>0</v>
      </c>
      <c r="AL143" s="18">
        <f t="shared" si="63"/>
        <v>0</v>
      </c>
    </row>
    <row r="144" spans="1:38" ht="28.8" x14ac:dyDescent="0.3">
      <c r="A144" s="7" t="s">
        <v>309</v>
      </c>
      <c r="B144" s="7" t="s">
        <v>60</v>
      </c>
      <c r="C144" s="13">
        <v>748.2</v>
      </c>
      <c r="D144" s="13">
        <v>748.2</v>
      </c>
      <c r="E144" s="13">
        <v>1020</v>
      </c>
      <c r="F144" s="13">
        <v>1020</v>
      </c>
      <c r="G144" s="14">
        <v>2270</v>
      </c>
      <c r="H144" s="13">
        <v>2270</v>
      </c>
      <c r="I144" s="13">
        <v>909.5</v>
      </c>
      <c r="J144" s="14">
        <v>1600</v>
      </c>
      <c r="K144" s="13">
        <v>1217.01</v>
      </c>
      <c r="L144" s="13">
        <v>896.24</v>
      </c>
      <c r="M144" s="14">
        <v>950</v>
      </c>
      <c r="N144" s="13">
        <v>950</v>
      </c>
      <c r="O144" s="13">
        <v>714.76</v>
      </c>
      <c r="P144" s="14">
        <v>900</v>
      </c>
      <c r="Q144" s="16">
        <v>1433.37</v>
      </c>
      <c r="R144" s="16">
        <v>1433.37</v>
      </c>
      <c r="S144" s="17">
        <v>900</v>
      </c>
      <c r="T144" s="18">
        <v>880.31</v>
      </c>
      <c r="U144" s="19">
        <v>872.42</v>
      </c>
      <c r="V144" s="15">
        <v>1560</v>
      </c>
      <c r="W144" s="19">
        <v>1560</v>
      </c>
      <c r="X144" s="19">
        <v>811.49</v>
      </c>
      <c r="Y144" s="19">
        <v>1000</v>
      </c>
      <c r="Z144" s="19"/>
      <c r="AA144" s="19">
        <v>1000</v>
      </c>
      <c r="AB144" s="19"/>
      <c r="AC144" s="19">
        <f t="shared" si="57"/>
        <v>1000</v>
      </c>
      <c r="AD144" s="19"/>
      <c r="AE144" s="124" t="s">
        <v>310</v>
      </c>
      <c r="AF144" s="98" t="s">
        <v>311</v>
      </c>
      <c r="AG144" s="98" t="s">
        <v>312</v>
      </c>
      <c r="AH144" s="98" t="s">
        <v>313</v>
      </c>
      <c r="AI144" s="165">
        <f t="shared" si="60"/>
        <v>1000</v>
      </c>
      <c r="AJ144" s="18">
        <f t="shared" si="61"/>
        <v>1000</v>
      </c>
      <c r="AK144" s="18">
        <f t="shared" si="62"/>
        <v>1000</v>
      </c>
      <c r="AL144" s="18">
        <f t="shared" si="63"/>
        <v>1000</v>
      </c>
    </row>
    <row r="145" spans="1:38" hidden="1" x14ac:dyDescent="0.3">
      <c r="A145" s="7" t="s">
        <v>314</v>
      </c>
      <c r="B145" s="7" t="s">
        <v>65</v>
      </c>
      <c r="C145" s="13">
        <v>5795.73</v>
      </c>
      <c r="D145" s="13">
        <v>5795.73</v>
      </c>
      <c r="E145" s="13">
        <v>14775.82</v>
      </c>
      <c r="F145" s="13">
        <v>14775.82</v>
      </c>
      <c r="G145" s="14">
        <v>10000</v>
      </c>
      <c r="H145" s="13">
        <v>10600</v>
      </c>
      <c r="I145" s="13">
        <v>14987.4</v>
      </c>
      <c r="J145" s="14">
        <v>8000</v>
      </c>
      <c r="K145" s="13">
        <v>15021.65</v>
      </c>
      <c r="L145" s="13">
        <v>14885.28</v>
      </c>
      <c r="M145" s="14">
        <v>0</v>
      </c>
      <c r="N145" s="13">
        <v>114</v>
      </c>
      <c r="O145" s="13">
        <v>114</v>
      </c>
      <c r="P145" s="14">
        <v>0</v>
      </c>
      <c r="Q145" s="19">
        <v>0</v>
      </c>
      <c r="R145" s="19">
        <v>0</v>
      </c>
      <c r="S145" s="17">
        <v>0</v>
      </c>
      <c r="T145" s="18">
        <v>0</v>
      </c>
      <c r="U145" s="19">
        <v>0</v>
      </c>
      <c r="V145" s="15">
        <v>0</v>
      </c>
      <c r="W145" s="19">
        <v>0</v>
      </c>
      <c r="X145" s="19">
        <v>0</v>
      </c>
      <c r="Y145" s="19">
        <v>0</v>
      </c>
      <c r="Z145" s="19"/>
      <c r="AA145" s="19">
        <v>0</v>
      </c>
      <c r="AB145" s="19"/>
      <c r="AC145" s="19">
        <f t="shared" si="57"/>
        <v>0</v>
      </c>
      <c r="AD145" s="19"/>
      <c r="AF145" s="12" t="s">
        <v>315</v>
      </c>
      <c r="AI145" s="19">
        <f t="shared" si="60"/>
        <v>0</v>
      </c>
      <c r="AJ145" s="18">
        <f t="shared" si="61"/>
        <v>0</v>
      </c>
      <c r="AK145" s="18">
        <f t="shared" si="62"/>
        <v>0</v>
      </c>
      <c r="AL145" s="18">
        <f t="shared" si="63"/>
        <v>0</v>
      </c>
    </row>
    <row r="146" spans="1:38" hidden="1" x14ac:dyDescent="0.3">
      <c r="A146" s="7" t="s">
        <v>316</v>
      </c>
      <c r="B146" s="7" t="s">
        <v>67</v>
      </c>
      <c r="C146" s="13">
        <v>119.66</v>
      </c>
      <c r="D146" s="13">
        <v>119.66</v>
      </c>
      <c r="E146" s="13">
        <v>150.26</v>
      </c>
      <c r="F146" s="13">
        <v>150.26</v>
      </c>
      <c r="G146" s="14">
        <v>50</v>
      </c>
      <c r="H146" s="13">
        <v>2164.9</v>
      </c>
      <c r="I146" s="13">
        <v>2141</v>
      </c>
      <c r="J146" s="14">
        <v>2200</v>
      </c>
      <c r="K146" s="13">
        <v>2440.37</v>
      </c>
      <c r="L146" s="13">
        <v>1587.84</v>
      </c>
      <c r="M146" s="14">
        <v>0</v>
      </c>
      <c r="N146" s="13">
        <v>0</v>
      </c>
      <c r="O146" s="13">
        <v>0</v>
      </c>
      <c r="P146" s="14">
        <v>0</v>
      </c>
      <c r="Q146" s="19">
        <v>0</v>
      </c>
      <c r="R146" s="19">
        <v>0</v>
      </c>
      <c r="S146" s="17">
        <v>0</v>
      </c>
      <c r="T146" s="18">
        <v>0</v>
      </c>
      <c r="U146" s="19">
        <v>0</v>
      </c>
      <c r="V146" s="15">
        <v>0</v>
      </c>
      <c r="W146" s="19">
        <v>0</v>
      </c>
      <c r="X146" s="19">
        <v>0</v>
      </c>
      <c r="Y146" s="19">
        <v>0</v>
      </c>
      <c r="Z146" s="19"/>
      <c r="AA146" s="19">
        <v>0</v>
      </c>
      <c r="AB146" s="19"/>
      <c r="AC146" s="19">
        <f t="shared" si="57"/>
        <v>0</v>
      </c>
      <c r="AD146" s="19"/>
      <c r="AF146" s="12" t="s">
        <v>315</v>
      </c>
      <c r="AI146" s="19">
        <f t="shared" si="60"/>
        <v>0</v>
      </c>
      <c r="AJ146" s="18">
        <f t="shared" si="61"/>
        <v>0</v>
      </c>
      <c r="AK146" s="18">
        <f t="shared" si="62"/>
        <v>0</v>
      </c>
      <c r="AL146" s="18">
        <f t="shared" si="63"/>
        <v>0</v>
      </c>
    </row>
    <row r="147" spans="1:38" x14ac:dyDescent="0.3">
      <c r="A147" s="7" t="s">
        <v>317</v>
      </c>
      <c r="B147" s="7" t="s">
        <v>69</v>
      </c>
      <c r="C147" s="13">
        <v>79.17</v>
      </c>
      <c r="D147" s="13">
        <v>79.17</v>
      </c>
      <c r="E147" s="13">
        <v>184.27</v>
      </c>
      <c r="F147" s="13">
        <v>184.27</v>
      </c>
      <c r="G147" s="14">
        <v>250</v>
      </c>
      <c r="H147" s="13">
        <v>250</v>
      </c>
      <c r="I147" s="13">
        <v>249.44</v>
      </c>
      <c r="J147" s="14">
        <v>250</v>
      </c>
      <c r="K147" s="13">
        <v>335.4</v>
      </c>
      <c r="L147" s="13">
        <v>335.4</v>
      </c>
      <c r="M147" s="14">
        <v>250</v>
      </c>
      <c r="N147" s="13">
        <v>908.45</v>
      </c>
      <c r="O147" s="13">
        <v>1027.9100000000001</v>
      </c>
      <c r="P147" s="14">
        <v>340</v>
      </c>
      <c r="Q147" s="16">
        <v>315.01</v>
      </c>
      <c r="R147" s="16">
        <v>135.34</v>
      </c>
      <c r="S147" s="17">
        <v>1154.25</v>
      </c>
      <c r="T147" s="18">
        <v>1154.25</v>
      </c>
      <c r="U147" s="19">
        <v>209.6</v>
      </c>
      <c r="V147" s="15">
        <v>1200</v>
      </c>
      <c r="W147" s="19">
        <v>1200</v>
      </c>
      <c r="X147" s="19">
        <v>0</v>
      </c>
      <c r="Y147" s="19">
        <v>1200</v>
      </c>
      <c r="Z147" s="19"/>
      <c r="AA147" s="19">
        <v>1200</v>
      </c>
      <c r="AB147" s="19"/>
      <c r="AC147" s="19">
        <f t="shared" si="57"/>
        <v>1200</v>
      </c>
      <c r="AD147" s="19"/>
      <c r="AE147" t="s">
        <v>318</v>
      </c>
      <c r="AF147" s="12" t="s">
        <v>319</v>
      </c>
      <c r="AG147" s="12"/>
      <c r="AH147" s="12"/>
      <c r="AI147" s="108">
        <f t="shared" si="60"/>
        <v>1200</v>
      </c>
      <c r="AJ147" s="18">
        <f t="shared" si="61"/>
        <v>1200</v>
      </c>
      <c r="AK147" s="18">
        <f t="shared" si="62"/>
        <v>1200</v>
      </c>
      <c r="AL147" s="18">
        <f t="shared" si="63"/>
        <v>1200</v>
      </c>
    </row>
    <row r="148" spans="1:38" ht="28.8" x14ac:dyDescent="0.3">
      <c r="A148" s="7" t="s">
        <v>320</v>
      </c>
      <c r="B148" s="7" t="s">
        <v>71</v>
      </c>
      <c r="C148" s="13">
        <v>1000</v>
      </c>
      <c r="D148" s="13">
        <v>999.98</v>
      </c>
      <c r="E148" s="13">
        <v>515.03</v>
      </c>
      <c r="F148" s="13">
        <v>515.03</v>
      </c>
      <c r="G148" s="14">
        <v>950</v>
      </c>
      <c r="H148" s="13">
        <v>453.57</v>
      </c>
      <c r="I148" s="13">
        <v>453.57</v>
      </c>
      <c r="J148" s="14">
        <v>950</v>
      </c>
      <c r="K148" s="13">
        <v>950</v>
      </c>
      <c r="L148" s="13">
        <v>796.05</v>
      </c>
      <c r="M148" s="14">
        <v>500</v>
      </c>
      <c r="N148" s="13">
        <v>500</v>
      </c>
      <c r="O148" s="13">
        <v>470.82</v>
      </c>
      <c r="P148" s="14">
        <v>800</v>
      </c>
      <c r="Q148" s="16">
        <v>824.99</v>
      </c>
      <c r="R148" s="16">
        <v>824.99</v>
      </c>
      <c r="S148" s="17">
        <v>475</v>
      </c>
      <c r="T148" s="18">
        <v>475</v>
      </c>
      <c r="U148" s="19">
        <v>992.83</v>
      </c>
      <c r="V148" s="15">
        <v>800</v>
      </c>
      <c r="W148" s="19">
        <v>800</v>
      </c>
      <c r="X148" s="19">
        <v>0</v>
      </c>
      <c r="Y148" s="19">
        <v>800</v>
      </c>
      <c r="Z148" s="19"/>
      <c r="AA148" s="19">
        <v>800</v>
      </c>
      <c r="AB148" s="19"/>
      <c r="AC148" s="19">
        <f t="shared" si="57"/>
        <v>800</v>
      </c>
      <c r="AD148" s="19"/>
      <c r="AE148" s="12" t="s">
        <v>318</v>
      </c>
      <c r="AF148" s="98" t="s">
        <v>321</v>
      </c>
      <c r="AG148" s="12"/>
      <c r="AI148" s="19">
        <f t="shared" si="60"/>
        <v>800</v>
      </c>
      <c r="AJ148" s="18">
        <f t="shared" si="61"/>
        <v>800</v>
      </c>
      <c r="AK148" s="18">
        <f t="shared" si="62"/>
        <v>800</v>
      </c>
      <c r="AL148" s="18">
        <f t="shared" si="63"/>
        <v>800</v>
      </c>
    </row>
    <row r="149" spans="1:38" ht="57.6" x14ac:dyDescent="0.3">
      <c r="A149" s="7" t="s">
        <v>322</v>
      </c>
      <c r="B149" s="7" t="s">
        <v>73</v>
      </c>
      <c r="C149" s="13">
        <v>310</v>
      </c>
      <c r="D149" s="13">
        <v>310</v>
      </c>
      <c r="E149" s="13">
        <v>630</v>
      </c>
      <c r="F149" s="13">
        <v>630</v>
      </c>
      <c r="G149" s="14">
        <v>800</v>
      </c>
      <c r="H149" s="13">
        <v>900</v>
      </c>
      <c r="I149" s="13">
        <v>900</v>
      </c>
      <c r="J149" s="14">
        <v>800</v>
      </c>
      <c r="K149" s="13">
        <v>1265</v>
      </c>
      <c r="L149" s="13">
        <v>1265</v>
      </c>
      <c r="M149" s="14">
        <v>1200</v>
      </c>
      <c r="N149" s="13">
        <v>808.89</v>
      </c>
      <c r="O149" s="13">
        <v>499</v>
      </c>
      <c r="P149" s="14">
        <v>1265</v>
      </c>
      <c r="Q149" s="16">
        <v>1265</v>
      </c>
      <c r="R149" s="16">
        <v>2374</v>
      </c>
      <c r="S149" s="17">
        <v>1201.75</v>
      </c>
      <c r="T149" s="18">
        <v>1101.78</v>
      </c>
      <c r="U149" s="19">
        <v>405</v>
      </c>
      <c r="V149" s="15">
        <v>2715</v>
      </c>
      <c r="W149" s="19">
        <v>2715</v>
      </c>
      <c r="X149" s="19">
        <v>0</v>
      </c>
      <c r="Y149" s="19">
        <v>2715</v>
      </c>
      <c r="Z149" s="19"/>
      <c r="AA149" s="19">
        <v>2715</v>
      </c>
      <c r="AB149" s="19"/>
      <c r="AC149" s="19">
        <f t="shared" si="57"/>
        <v>2715</v>
      </c>
      <c r="AD149" s="19"/>
      <c r="AE149" t="s">
        <v>318</v>
      </c>
      <c r="AF149" s="98" t="s">
        <v>323</v>
      </c>
      <c r="AH149" s="12"/>
      <c r="AI149" s="108">
        <f t="shared" si="60"/>
        <v>2715</v>
      </c>
      <c r="AJ149" s="18">
        <f t="shared" si="61"/>
        <v>2715</v>
      </c>
      <c r="AK149" s="18">
        <f t="shared" si="62"/>
        <v>2715</v>
      </c>
      <c r="AL149" s="18">
        <f t="shared" si="63"/>
        <v>2715</v>
      </c>
    </row>
    <row r="150" spans="1:38" ht="28.8" x14ac:dyDescent="0.3">
      <c r="A150" s="7" t="s">
        <v>324</v>
      </c>
      <c r="B150" s="7" t="s">
        <v>75</v>
      </c>
      <c r="C150" s="13">
        <v>178.87</v>
      </c>
      <c r="D150" s="13">
        <v>175</v>
      </c>
      <c r="E150" s="13">
        <v>250</v>
      </c>
      <c r="F150" s="13">
        <v>250</v>
      </c>
      <c r="G150" s="14">
        <v>300</v>
      </c>
      <c r="H150" s="13">
        <v>350</v>
      </c>
      <c r="I150" s="13">
        <v>350</v>
      </c>
      <c r="J150" s="14">
        <v>250</v>
      </c>
      <c r="K150" s="13">
        <v>320</v>
      </c>
      <c r="L150" s="13">
        <v>320</v>
      </c>
      <c r="M150" s="14">
        <v>325</v>
      </c>
      <c r="N150" s="13">
        <v>325</v>
      </c>
      <c r="O150" s="13">
        <v>259.89999999999998</v>
      </c>
      <c r="P150" s="14">
        <v>400</v>
      </c>
      <c r="Q150" s="16">
        <v>400</v>
      </c>
      <c r="R150" s="16">
        <v>334.9</v>
      </c>
      <c r="S150" s="17">
        <v>260</v>
      </c>
      <c r="T150" s="18">
        <v>509.9</v>
      </c>
      <c r="U150" s="19">
        <v>509.9</v>
      </c>
      <c r="V150" s="15">
        <v>860</v>
      </c>
      <c r="W150" s="19">
        <v>860</v>
      </c>
      <c r="X150" s="19">
        <v>914.9</v>
      </c>
      <c r="Y150" s="19">
        <v>615</v>
      </c>
      <c r="Z150" s="19"/>
      <c r="AA150" s="19">
        <v>615</v>
      </c>
      <c r="AB150" s="19"/>
      <c r="AC150" s="19">
        <f t="shared" si="57"/>
        <v>615</v>
      </c>
      <c r="AD150" s="19"/>
      <c r="AE150" s="124" t="s">
        <v>325</v>
      </c>
      <c r="AF150" s="98" t="s">
        <v>326</v>
      </c>
      <c r="AG150" t="s">
        <v>327</v>
      </c>
      <c r="AH150" t="s">
        <v>328</v>
      </c>
      <c r="AI150" s="19">
        <f t="shared" si="60"/>
        <v>615</v>
      </c>
      <c r="AJ150" s="18">
        <f t="shared" si="61"/>
        <v>615</v>
      </c>
      <c r="AK150" s="18">
        <f t="shared" si="62"/>
        <v>615</v>
      </c>
      <c r="AL150" s="18">
        <f t="shared" si="63"/>
        <v>615</v>
      </c>
    </row>
    <row r="151" spans="1:38" x14ac:dyDescent="0.3">
      <c r="A151" s="7" t="s">
        <v>329</v>
      </c>
      <c r="B151" s="7" t="s">
        <v>330</v>
      </c>
      <c r="C151" s="13">
        <v>0</v>
      </c>
      <c r="D151" s="13">
        <v>-116.68</v>
      </c>
      <c r="E151" s="13">
        <v>-26</v>
      </c>
      <c r="F151" s="13">
        <v>-26</v>
      </c>
      <c r="G151" s="14">
        <v>0</v>
      </c>
      <c r="H151" s="13">
        <v>0</v>
      </c>
      <c r="I151" s="13">
        <v>0</v>
      </c>
      <c r="J151" s="14">
        <v>0</v>
      </c>
      <c r="K151" s="13">
        <v>0</v>
      </c>
      <c r="L151" s="13">
        <v>0</v>
      </c>
      <c r="M151" s="14">
        <v>0</v>
      </c>
      <c r="N151" s="13">
        <v>17.72</v>
      </c>
      <c r="O151" s="13">
        <v>60.22</v>
      </c>
      <c r="P151" s="14">
        <v>0</v>
      </c>
      <c r="Q151" s="16">
        <v>33.9</v>
      </c>
      <c r="R151" s="16">
        <v>32.880000000000003</v>
      </c>
      <c r="S151" s="17">
        <v>0</v>
      </c>
      <c r="T151" s="18">
        <v>19.690000000000001</v>
      </c>
      <c r="U151" s="18">
        <v>24.68</v>
      </c>
      <c r="V151" s="15">
        <v>0</v>
      </c>
      <c r="W151" s="19">
        <v>0</v>
      </c>
      <c r="X151" s="18">
        <v>0.19</v>
      </c>
      <c r="Y151" s="18">
        <v>0</v>
      </c>
      <c r="Z151" s="18"/>
      <c r="AA151" s="18">
        <v>0</v>
      </c>
      <c r="AB151" s="18"/>
      <c r="AC151" s="18">
        <f t="shared" si="57"/>
        <v>0</v>
      </c>
      <c r="AD151" s="18"/>
      <c r="AF151" s="12" t="s">
        <v>331</v>
      </c>
      <c r="AG151" s="12"/>
      <c r="AI151" s="19">
        <f t="shared" si="60"/>
        <v>0</v>
      </c>
      <c r="AJ151" s="18">
        <f t="shared" si="61"/>
        <v>0</v>
      </c>
      <c r="AK151" s="18">
        <f t="shared" si="62"/>
        <v>0</v>
      </c>
      <c r="AL151" s="18">
        <f t="shared" si="63"/>
        <v>0</v>
      </c>
    </row>
    <row r="152" spans="1:38" x14ac:dyDescent="0.3">
      <c r="A152" s="7" t="s">
        <v>332</v>
      </c>
      <c r="B152" s="7" t="s">
        <v>333</v>
      </c>
      <c r="C152" s="13">
        <v>0</v>
      </c>
      <c r="D152" s="13">
        <v>0</v>
      </c>
      <c r="E152" s="13">
        <v>0</v>
      </c>
      <c r="F152" s="13">
        <v>0</v>
      </c>
      <c r="G152" s="14">
        <v>0</v>
      </c>
      <c r="H152" s="13">
        <v>227.81</v>
      </c>
      <c r="I152" s="13">
        <v>227.81</v>
      </c>
      <c r="J152" s="14">
        <v>0</v>
      </c>
      <c r="K152" s="13">
        <v>174.5</v>
      </c>
      <c r="L152" s="13">
        <v>174.5</v>
      </c>
      <c r="M152" s="14">
        <v>175</v>
      </c>
      <c r="N152" s="13">
        <v>1301.18</v>
      </c>
      <c r="O152" s="13">
        <v>1301.18</v>
      </c>
      <c r="P152" s="14">
        <v>200</v>
      </c>
      <c r="Q152" s="16">
        <v>166.63</v>
      </c>
      <c r="R152" s="16">
        <v>0</v>
      </c>
      <c r="S152" s="17">
        <v>100</v>
      </c>
      <c r="T152" s="18">
        <v>100</v>
      </c>
      <c r="U152" s="19">
        <v>174.11</v>
      </c>
      <c r="V152" s="15">
        <v>100</v>
      </c>
      <c r="W152" s="19">
        <v>100</v>
      </c>
      <c r="X152" s="19">
        <v>0</v>
      </c>
      <c r="Y152" s="19">
        <v>100</v>
      </c>
      <c r="Z152" s="19"/>
      <c r="AA152" s="19">
        <v>100</v>
      </c>
      <c r="AB152" s="19"/>
      <c r="AC152" s="19">
        <f t="shared" si="57"/>
        <v>100</v>
      </c>
      <c r="AD152" s="19"/>
      <c r="AE152" t="s">
        <v>318</v>
      </c>
      <c r="AI152" s="19">
        <f t="shared" si="60"/>
        <v>100</v>
      </c>
      <c r="AJ152" s="18">
        <f t="shared" si="61"/>
        <v>100</v>
      </c>
      <c r="AK152" s="18">
        <f t="shared" si="62"/>
        <v>100</v>
      </c>
      <c r="AL152" s="18">
        <f t="shared" si="63"/>
        <v>100</v>
      </c>
    </row>
    <row r="153" spans="1:38" x14ac:dyDescent="0.3">
      <c r="A153" s="7" t="s">
        <v>334</v>
      </c>
      <c r="B153" s="7" t="s">
        <v>335</v>
      </c>
      <c r="C153" s="13">
        <v>503.4</v>
      </c>
      <c r="D153" s="13">
        <v>503.4</v>
      </c>
      <c r="E153" s="13">
        <v>933.18</v>
      </c>
      <c r="F153" s="13">
        <v>2331.85</v>
      </c>
      <c r="G153" s="14">
        <v>350</v>
      </c>
      <c r="H153" s="13">
        <v>6132.3</v>
      </c>
      <c r="I153" s="13">
        <v>6132.3</v>
      </c>
      <c r="J153" s="14">
        <v>5250</v>
      </c>
      <c r="K153" s="13">
        <v>7453.2</v>
      </c>
      <c r="L153" s="13">
        <v>7453.2</v>
      </c>
      <c r="M153" s="14">
        <v>6436</v>
      </c>
      <c r="N153" s="13">
        <v>6436</v>
      </c>
      <c r="O153" s="13">
        <v>7631.23</v>
      </c>
      <c r="P153" s="14">
        <v>7500</v>
      </c>
      <c r="Q153" s="16">
        <v>10023.17</v>
      </c>
      <c r="R153" s="16">
        <v>10951.82</v>
      </c>
      <c r="S153" s="17">
        <v>7500</v>
      </c>
      <c r="T153" s="18">
        <v>7500</v>
      </c>
      <c r="U153" s="19">
        <v>12290.77</v>
      </c>
      <c r="V153" s="15">
        <v>10000</v>
      </c>
      <c r="W153" s="19">
        <v>10000</v>
      </c>
      <c r="X153" s="19">
        <v>4507.74</v>
      </c>
      <c r="Y153" s="19">
        <v>10000</v>
      </c>
      <c r="Z153" s="19"/>
      <c r="AA153" s="19">
        <v>10000</v>
      </c>
      <c r="AB153" s="19"/>
      <c r="AC153" s="19">
        <f t="shared" si="57"/>
        <v>10000</v>
      </c>
      <c r="AD153" s="19"/>
      <c r="AE153" t="s">
        <v>318</v>
      </c>
      <c r="AI153" s="19">
        <f t="shared" si="60"/>
        <v>10000</v>
      </c>
      <c r="AJ153" s="18">
        <f t="shared" si="61"/>
        <v>10000</v>
      </c>
      <c r="AK153" s="18">
        <f t="shared" si="62"/>
        <v>10000</v>
      </c>
      <c r="AL153" s="18">
        <f t="shared" si="63"/>
        <v>10000</v>
      </c>
    </row>
    <row r="154" spans="1:38" x14ac:dyDescent="0.3">
      <c r="A154" s="7" t="s">
        <v>336</v>
      </c>
      <c r="B154" s="7" t="s">
        <v>337</v>
      </c>
      <c r="C154" s="13">
        <v>3436.51</v>
      </c>
      <c r="D154" s="13">
        <v>3436.51</v>
      </c>
      <c r="E154" s="13">
        <v>8302.75</v>
      </c>
      <c r="F154" s="13">
        <v>8302.75</v>
      </c>
      <c r="G154" s="14">
        <v>3400</v>
      </c>
      <c r="H154" s="13">
        <v>3400</v>
      </c>
      <c r="I154" s="13">
        <v>2586.5</v>
      </c>
      <c r="J154" s="14">
        <v>2000</v>
      </c>
      <c r="K154" s="13">
        <v>2959.72</v>
      </c>
      <c r="L154" s="13">
        <v>2959.72</v>
      </c>
      <c r="M154" s="14">
        <v>0</v>
      </c>
      <c r="N154" s="13">
        <v>397.5</v>
      </c>
      <c r="O154" s="13">
        <v>397.5</v>
      </c>
      <c r="P154" s="14">
        <v>400</v>
      </c>
      <c r="Q154" s="16">
        <v>400</v>
      </c>
      <c r="R154" s="16">
        <v>0</v>
      </c>
      <c r="S154" s="17">
        <v>380</v>
      </c>
      <c r="T154" s="18">
        <v>380</v>
      </c>
      <c r="U154" s="19">
        <v>0</v>
      </c>
      <c r="V154" s="15">
        <v>400</v>
      </c>
      <c r="W154" s="19">
        <v>400</v>
      </c>
      <c r="X154" s="19">
        <v>250.33</v>
      </c>
      <c r="Y154" s="19">
        <v>300</v>
      </c>
      <c r="Z154" s="19"/>
      <c r="AA154" s="19">
        <v>300</v>
      </c>
      <c r="AB154" s="19"/>
      <c r="AC154" s="19">
        <f t="shared" si="57"/>
        <v>300</v>
      </c>
      <c r="AD154" s="19"/>
      <c r="AI154" s="19">
        <f t="shared" si="60"/>
        <v>300</v>
      </c>
      <c r="AJ154" s="18">
        <f t="shared" si="61"/>
        <v>300</v>
      </c>
      <c r="AK154" s="18">
        <f t="shared" si="62"/>
        <v>300</v>
      </c>
      <c r="AL154" s="18">
        <f t="shared" si="63"/>
        <v>300</v>
      </c>
    </row>
    <row r="155" spans="1:38" x14ac:dyDescent="0.3">
      <c r="A155" s="7" t="s">
        <v>338</v>
      </c>
      <c r="B155" s="7" t="s">
        <v>167</v>
      </c>
      <c r="C155" s="13">
        <v>0</v>
      </c>
      <c r="D155" s="13">
        <v>0</v>
      </c>
      <c r="E155" s="13">
        <v>0</v>
      </c>
      <c r="F155" s="13">
        <v>0</v>
      </c>
      <c r="G155" s="14">
        <v>0</v>
      </c>
      <c r="H155" s="13">
        <v>0</v>
      </c>
      <c r="I155" s="13">
        <v>0</v>
      </c>
      <c r="J155" s="14">
        <v>0</v>
      </c>
      <c r="K155" s="13">
        <v>178.81</v>
      </c>
      <c r="L155" s="13">
        <v>178.81</v>
      </c>
      <c r="M155" s="14">
        <v>0</v>
      </c>
      <c r="N155" s="13">
        <v>345</v>
      </c>
      <c r="O155" s="13">
        <v>345</v>
      </c>
      <c r="P155" s="14">
        <v>345</v>
      </c>
      <c r="Q155" s="16">
        <v>345</v>
      </c>
      <c r="R155" s="16">
        <v>150.94999999999999</v>
      </c>
      <c r="S155" s="17">
        <v>327.75</v>
      </c>
      <c r="T155" s="18">
        <v>147.85</v>
      </c>
      <c r="U155" s="19">
        <v>29</v>
      </c>
      <c r="V155" s="15">
        <v>345</v>
      </c>
      <c r="W155" s="19">
        <v>345</v>
      </c>
      <c r="X155" s="19">
        <v>58</v>
      </c>
      <c r="Y155" s="19">
        <v>750</v>
      </c>
      <c r="Z155" s="19"/>
      <c r="AA155" s="19">
        <v>750</v>
      </c>
      <c r="AB155" s="19"/>
      <c r="AC155" s="19">
        <f t="shared" si="57"/>
        <v>750</v>
      </c>
      <c r="AD155" s="19"/>
      <c r="AF155" s="12" t="s">
        <v>339</v>
      </c>
      <c r="AG155" s="12"/>
      <c r="AI155" s="19">
        <f t="shared" si="60"/>
        <v>750</v>
      </c>
      <c r="AJ155" s="18">
        <f t="shared" si="61"/>
        <v>750</v>
      </c>
      <c r="AK155" s="18">
        <f t="shared" si="62"/>
        <v>750</v>
      </c>
      <c r="AL155" s="18">
        <f t="shared" si="63"/>
        <v>750</v>
      </c>
    </row>
    <row r="156" spans="1:38" hidden="1" x14ac:dyDescent="0.3">
      <c r="A156" s="7" t="s">
        <v>340</v>
      </c>
      <c r="B156" s="7" t="s">
        <v>341</v>
      </c>
      <c r="C156" s="13">
        <v>0</v>
      </c>
      <c r="D156" s="13">
        <v>0</v>
      </c>
      <c r="E156" s="13">
        <v>0</v>
      </c>
      <c r="F156" s="13">
        <v>0</v>
      </c>
      <c r="G156" s="14">
        <v>0</v>
      </c>
      <c r="H156" s="13">
        <v>1815.3</v>
      </c>
      <c r="I156" s="13">
        <v>1815.3</v>
      </c>
      <c r="J156" s="14">
        <v>2000</v>
      </c>
      <c r="K156" s="13">
        <v>2563.11</v>
      </c>
      <c r="L156" s="13">
        <v>2563.11</v>
      </c>
      <c r="M156" s="14">
        <v>0</v>
      </c>
      <c r="N156" s="13">
        <v>0</v>
      </c>
      <c r="O156" s="13">
        <v>0</v>
      </c>
      <c r="P156" s="14">
        <v>0</v>
      </c>
      <c r="Q156" s="19">
        <v>0</v>
      </c>
      <c r="R156" s="19">
        <v>0</v>
      </c>
      <c r="S156" s="17">
        <v>0</v>
      </c>
      <c r="T156" s="18">
        <v>0</v>
      </c>
      <c r="U156" s="19">
        <v>0</v>
      </c>
      <c r="V156" s="15">
        <v>0</v>
      </c>
      <c r="W156" s="19">
        <v>0</v>
      </c>
      <c r="X156" s="19">
        <v>0</v>
      </c>
      <c r="Y156" s="19">
        <v>0</v>
      </c>
      <c r="Z156" s="19"/>
      <c r="AA156" s="19">
        <v>0</v>
      </c>
      <c r="AB156" s="19"/>
      <c r="AC156" s="19">
        <f t="shared" si="57"/>
        <v>0</v>
      </c>
      <c r="AD156" s="19"/>
      <c r="AF156" s="12" t="s">
        <v>342</v>
      </c>
      <c r="AI156" s="19">
        <f t="shared" si="60"/>
        <v>0</v>
      </c>
      <c r="AJ156" s="18">
        <f t="shared" si="61"/>
        <v>0</v>
      </c>
      <c r="AK156" s="18">
        <f t="shared" si="62"/>
        <v>0</v>
      </c>
      <c r="AL156" s="18">
        <f t="shared" si="63"/>
        <v>0</v>
      </c>
    </row>
    <row r="157" spans="1:38" x14ac:dyDescent="0.3">
      <c r="A157" s="7" t="s">
        <v>343</v>
      </c>
      <c r="B157" s="7" t="s">
        <v>86</v>
      </c>
      <c r="C157" s="13">
        <v>0</v>
      </c>
      <c r="D157" s="13">
        <v>0</v>
      </c>
      <c r="E157" s="13">
        <v>189.02</v>
      </c>
      <c r="F157" s="13">
        <v>189.02</v>
      </c>
      <c r="G157" s="14">
        <v>0</v>
      </c>
      <c r="H157" s="13">
        <v>0</v>
      </c>
      <c r="I157" s="13">
        <v>0</v>
      </c>
      <c r="J157" s="14">
        <v>1300</v>
      </c>
      <c r="K157" s="13">
        <v>1300</v>
      </c>
      <c r="L157" s="13">
        <v>1014.1</v>
      </c>
      <c r="M157" s="14">
        <v>390</v>
      </c>
      <c r="N157" s="13">
        <v>559.91999999999996</v>
      </c>
      <c r="O157" s="13">
        <v>559.91999999999996</v>
      </c>
      <c r="P157" s="14">
        <f>650-180</f>
        <v>470</v>
      </c>
      <c r="Q157" s="16">
        <v>470</v>
      </c>
      <c r="R157" s="16">
        <v>199.99</v>
      </c>
      <c r="S157" s="17">
        <v>0</v>
      </c>
      <c r="T157" s="18">
        <v>99.97</v>
      </c>
      <c r="U157" s="19">
        <v>99.97</v>
      </c>
      <c r="V157" s="15">
        <v>800</v>
      </c>
      <c r="W157" s="19">
        <v>800</v>
      </c>
      <c r="X157" s="19">
        <v>0</v>
      </c>
      <c r="Y157" s="19">
        <v>800</v>
      </c>
      <c r="Z157" s="19"/>
      <c r="AA157" s="19">
        <v>800</v>
      </c>
      <c r="AB157" s="102">
        <v>-800</v>
      </c>
      <c r="AC157" s="19">
        <v>0</v>
      </c>
      <c r="AD157" s="19"/>
      <c r="AE157" t="s">
        <v>318</v>
      </c>
      <c r="AG157" s="12" t="s">
        <v>344</v>
      </c>
      <c r="AI157" s="19">
        <f t="shared" si="60"/>
        <v>0</v>
      </c>
      <c r="AJ157" s="18">
        <f t="shared" si="61"/>
        <v>0</v>
      </c>
      <c r="AK157" s="18">
        <f t="shared" si="62"/>
        <v>0</v>
      </c>
      <c r="AL157" s="18">
        <f t="shared" si="63"/>
        <v>0</v>
      </c>
    </row>
    <row r="158" spans="1:38" hidden="1" x14ac:dyDescent="0.3">
      <c r="A158" s="7" t="s">
        <v>345</v>
      </c>
      <c r="B158" s="7" t="s">
        <v>346</v>
      </c>
      <c r="C158" s="13">
        <v>1071.48</v>
      </c>
      <c r="D158" s="13">
        <v>1071.48</v>
      </c>
      <c r="E158" s="13">
        <v>3555.48</v>
      </c>
      <c r="F158" s="13">
        <v>3555.48</v>
      </c>
      <c r="G158" s="14">
        <v>1071.48</v>
      </c>
      <c r="H158" s="13">
        <v>1071.48</v>
      </c>
      <c r="I158" s="13">
        <v>1071.48</v>
      </c>
      <c r="J158" s="14">
        <v>1071.48</v>
      </c>
      <c r="K158" s="13">
        <v>803.61</v>
      </c>
      <c r="L158" s="13">
        <v>803.61</v>
      </c>
      <c r="M158" s="14">
        <v>0</v>
      </c>
      <c r="N158" s="13">
        <v>0</v>
      </c>
      <c r="O158" s="13">
        <v>0</v>
      </c>
      <c r="P158" s="14">
        <v>0</v>
      </c>
      <c r="Q158" s="19">
        <v>0</v>
      </c>
      <c r="R158" s="19">
        <v>0</v>
      </c>
      <c r="S158" s="17">
        <v>0</v>
      </c>
      <c r="T158" s="18">
        <v>0</v>
      </c>
      <c r="U158" s="19">
        <v>0</v>
      </c>
      <c r="V158" s="15">
        <v>0</v>
      </c>
      <c r="W158" s="19">
        <v>0</v>
      </c>
      <c r="X158" s="19">
        <v>0</v>
      </c>
      <c r="Y158" s="19">
        <v>0</v>
      </c>
      <c r="Z158" s="19"/>
      <c r="AA158" s="19">
        <v>0</v>
      </c>
      <c r="AB158" s="19"/>
      <c r="AC158" s="19">
        <v>0</v>
      </c>
      <c r="AD158" s="19"/>
      <c r="AI158" s="19">
        <f t="shared" si="60"/>
        <v>0</v>
      </c>
      <c r="AJ158" s="18">
        <f t="shared" si="61"/>
        <v>0</v>
      </c>
      <c r="AK158" s="18">
        <f t="shared" si="62"/>
        <v>0</v>
      </c>
      <c r="AL158" s="18">
        <f t="shared" si="63"/>
        <v>0</v>
      </c>
    </row>
    <row r="159" spans="1:38" x14ac:dyDescent="0.3">
      <c r="A159" s="21" t="s">
        <v>87</v>
      </c>
      <c r="B159" s="21" t="s">
        <v>347</v>
      </c>
      <c r="C159" s="22">
        <f>SUM(C128:C158)</f>
        <v>234781.88000000006</v>
      </c>
      <c r="D159" s="22">
        <f t="shared" ref="D159:O159" si="64">SUM(D128:D158)</f>
        <v>195835.27000000005</v>
      </c>
      <c r="E159" s="22">
        <f t="shared" si="64"/>
        <v>298888.94000000006</v>
      </c>
      <c r="F159" s="22">
        <f t="shared" si="64"/>
        <v>244159.11</v>
      </c>
      <c r="G159" s="22">
        <f>SUM(G128:G158)</f>
        <v>255298.0284336</v>
      </c>
      <c r="H159" s="22">
        <f t="shared" si="64"/>
        <v>279780.52999999997</v>
      </c>
      <c r="I159" s="22">
        <f t="shared" si="64"/>
        <v>260134.39999999997</v>
      </c>
      <c r="J159" s="22">
        <f>SUM(J128:J158)</f>
        <v>282643.77857933997</v>
      </c>
      <c r="K159" s="22">
        <f t="shared" si="64"/>
        <v>283264.77999999997</v>
      </c>
      <c r="L159" s="22">
        <f t="shared" si="64"/>
        <v>258823.75999999998</v>
      </c>
      <c r="M159" s="22">
        <f>SUM(M128:M158)</f>
        <v>288782.43</v>
      </c>
      <c r="N159" s="22">
        <f t="shared" si="64"/>
        <v>285782.43</v>
      </c>
      <c r="O159" s="22">
        <f t="shared" si="64"/>
        <v>239528.80000000005</v>
      </c>
      <c r="P159" s="22">
        <f>SUM(P128:P158)</f>
        <v>264287.52630351996</v>
      </c>
      <c r="Q159" s="22">
        <f t="shared" ref="Q159:R159" si="65">SUM(Q128:Q158)</f>
        <v>234827.55</v>
      </c>
      <c r="R159" s="22">
        <f t="shared" si="65"/>
        <v>230884.52999999994</v>
      </c>
      <c r="S159" s="22">
        <f t="shared" ref="S159:X159" si="66">SUM(S128:S158)</f>
        <v>340061.08202497999</v>
      </c>
      <c r="T159" s="22">
        <f t="shared" si="66"/>
        <v>333932.73367087991</v>
      </c>
      <c r="U159" s="22">
        <f t="shared" si="66"/>
        <v>316781.13999999996</v>
      </c>
      <c r="V159" s="22">
        <f t="shared" si="66"/>
        <v>367768.06</v>
      </c>
      <c r="W159" s="22">
        <f t="shared" si="66"/>
        <v>367768.06</v>
      </c>
      <c r="X159" s="22">
        <f t="shared" si="66"/>
        <v>201240.91999999993</v>
      </c>
      <c r="Y159" s="22" t="e">
        <f>SUM(Y128:Y158)</f>
        <v>#REF!</v>
      </c>
      <c r="Z159" s="22">
        <f t="shared" ref="Z159:AC159" si="67">SUM(Z128:Z158)</f>
        <v>0</v>
      </c>
      <c r="AA159" s="22" t="e">
        <f t="shared" si="67"/>
        <v>#REF!</v>
      </c>
      <c r="AB159" s="22">
        <f t="shared" si="67"/>
        <v>-800</v>
      </c>
      <c r="AC159" s="22" t="e">
        <f t="shared" si="67"/>
        <v>#REF!</v>
      </c>
      <c r="AD159" s="22"/>
      <c r="AE159" s="22"/>
      <c r="AF159" s="22"/>
      <c r="AG159" s="22"/>
      <c r="AH159" s="22"/>
      <c r="AI159" s="22" t="e">
        <f>SUM(AI128:AI158)</f>
        <v>#REF!</v>
      </c>
      <c r="AJ159" s="22" t="e">
        <f>SUM(AJ128:AJ158)</f>
        <v>#REF!</v>
      </c>
      <c r="AK159" s="22" t="e">
        <f t="shared" ref="AK159:AL159" si="68">SUM(AK128:AK158)</f>
        <v>#REF!</v>
      </c>
      <c r="AL159" s="22" t="e">
        <f t="shared" si="68"/>
        <v>#REF!</v>
      </c>
    </row>
    <row r="160" spans="1:38" x14ac:dyDescent="0.3">
      <c r="A160" s="7" t="s">
        <v>348</v>
      </c>
      <c r="B160" s="8" t="s">
        <v>349</v>
      </c>
      <c r="C160" s="13"/>
      <c r="D160" s="13"/>
      <c r="E160" s="13"/>
      <c r="F160" s="13"/>
      <c r="G160" s="14"/>
      <c r="H160" s="13"/>
      <c r="I160" s="13"/>
      <c r="J160" s="14"/>
      <c r="K160" s="13"/>
      <c r="L160" s="13"/>
      <c r="M160" s="14"/>
      <c r="N160" s="13"/>
      <c r="O160" s="13"/>
      <c r="P160" s="11"/>
      <c r="S160" s="17"/>
      <c r="T160" s="18"/>
      <c r="U160" s="19"/>
      <c r="V160" s="15"/>
      <c r="W160" s="19"/>
      <c r="X160" s="19"/>
      <c r="Y160" s="19"/>
      <c r="Z160" s="19"/>
      <c r="AA160" s="19"/>
      <c r="AB160" s="19"/>
      <c r="AC160" s="19"/>
      <c r="AD160" s="19"/>
      <c r="AJ160" s="18"/>
      <c r="AK160" s="18"/>
      <c r="AL160" s="18"/>
    </row>
    <row r="161" spans="1:38" x14ac:dyDescent="0.3">
      <c r="A161" s="7" t="s">
        <v>350</v>
      </c>
      <c r="B161" s="7" t="s">
        <v>114</v>
      </c>
      <c r="C161" s="13">
        <v>20857.05</v>
      </c>
      <c r="D161" s="13">
        <v>20857.05</v>
      </c>
      <c r="E161" s="13">
        <v>20841.7</v>
      </c>
      <c r="F161" s="13">
        <v>22316.35</v>
      </c>
      <c r="G161" s="14">
        <v>20500</v>
      </c>
      <c r="H161" s="13">
        <v>20977</v>
      </c>
      <c r="I161" s="13">
        <v>20628.349999999999</v>
      </c>
      <c r="J161" s="14">
        <v>22500</v>
      </c>
      <c r="K161" s="13">
        <v>43428.31</v>
      </c>
      <c r="L161" s="13">
        <v>40023.879999999997</v>
      </c>
      <c r="M161" s="14">
        <v>40680</v>
      </c>
      <c r="N161" s="13">
        <v>40680</v>
      </c>
      <c r="O161" s="13">
        <v>30183.87</v>
      </c>
      <c r="P161" s="23">
        <v>36000</v>
      </c>
      <c r="Q161" s="16">
        <v>25872.35</v>
      </c>
      <c r="R161" s="16">
        <v>15842.96</v>
      </c>
      <c r="S161" s="17">
        <v>25000</v>
      </c>
      <c r="T161" s="18">
        <v>26050</v>
      </c>
      <c r="U161" s="19">
        <v>22757.38</v>
      </c>
      <c r="V161" s="15">
        <v>20000</v>
      </c>
      <c r="W161" s="19">
        <v>20000</v>
      </c>
      <c r="X161" s="19">
        <v>7911.49</v>
      </c>
      <c r="Y161" s="19">
        <v>20000</v>
      </c>
      <c r="Z161" s="19"/>
      <c r="AA161" s="19">
        <v>20000</v>
      </c>
      <c r="AB161" s="19"/>
      <c r="AC161" s="19">
        <f t="shared" ref="AC161:AC166" si="69">AA161</f>
        <v>20000</v>
      </c>
      <c r="AD161" s="19"/>
      <c r="AE161" t="s">
        <v>318</v>
      </c>
      <c r="AF161" s="12" t="s">
        <v>351</v>
      </c>
      <c r="AG161" s="12"/>
      <c r="AI161" s="19">
        <f t="shared" ref="AI161:AI170" si="70">AC161</f>
        <v>20000</v>
      </c>
      <c r="AJ161" s="18">
        <f t="shared" ref="AJ161:AJ166" si="71">AC161</f>
        <v>20000</v>
      </c>
      <c r="AK161" s="18">
        <f t="shared" ref="AK161:AK166" si="72">AC161</f>
        <v>20000</v>
      </c>
      <c r="AL161" s="18">
        <f t="shared" ref="AL161:AL166" si="73">AC161</f>
        <v>20000</v>
      </c>
    </row>
    <row r="162" spans="1:38" ht="43.2" x14ac:dyDescent="0.3">
      <c r="A162" s="7" t="s">
        <v>352</v>
      </c>
      <c r="B162" s="7" t="s">
        <v>56</v>
      </c>
      <c r="C162" s="13">
        <v>37668.25</v>
      </c>
      <c r="D162" s="13">
        <v>37668.25</v>
      </c>
      <c r="E162" s="13">
        <v>23531.919999999998</v>
      </c>
      <c r="F162" s="13">
        <v>23136.02</v>
      </c>
      <c r="G162" s="14">
        <v>38000</v>
      </c>
      <c r="H162" s="13">
        <v>34523</v>
      </c>
      <c r="I162" s="13">
        <v>26142.5</v>
      </c>
      <c r="J162" s="14">
        <v>63000</v>
      </c>
      <c r="K162" s="13">
        <v>59697.58</v>
      </c>
      <c r="L162" s="13">
        <v>47773.34</v>
      </c>
      <c r="M162" s="14">
        <v>60000</v>
      </c>
      <c r="N162" s="13">
        <v>64000</v>
      </c>
      <c r="O162" s="13">
        <v>64649.24</v>
      </c>
      <c r="P162" s="23">
        <f>79815+3000-5700</f>
        <v>77115</v>
      </c>
      <c r="Q162" s="16">
        <v>80265.149999999994</v>
      </c>
      <c r="R162" s="16">
        <v>80265.149999999994</v>
      </c>
      <c r="S162" s="17">
        <v>77500</v>
      </c>
      <c r="T162" s="18">
        <v>95876.47</v>
      </c>
      <c r="U162" s="19">
        <v>95876.47</v>
      </c>
      <c r="V162" s="15">
        <v>91995</v>
      </c>
      <c r="W162" s="19">
        <v>91995</v>
      </c>
      <c r="X162" s="19">
        <v>82974.52</v>
      </c>
      <c r="Y162" s="19">
        <f>110629.13+500</f>
        <v>111129.13</v>
      </c>
      <c r="Z162" s="19"/>
      <c r="AA162" s="19">
        <f>Y162</f>
        <v>111129.13</v>
      </c>
      <c r="AB162" s="19"/>
      <c r="AC162" s="19">
        <f t="shared" si="69"/>
        <v>111129.13</v>
      </c>
      <c r="AD162" s="19"/>
      <c r="AE162" s="12" t="s">
        <v>1819</v>
      </c>
      <c r="AF162" s="12" t="s">
        <v>1818</v>
      </c>
      <c r="AI162" s="19">
        <f t="shared" si="70"/>
        <v>111129.13</v>
      </c>
      <c r="AJ162" s="18">
        <f t="shared" si="71"/>
        <v>111129.13</v>
      </c>
      <c r="AK162" s="18">
        <f t="shared" si="72"/>
        <v>111129.13</v>
      </c>
      <c r="AL162" s="18">
        <f t="shared" si="73"/>
        <v>111129.13</v>
      </c>
    </row>
    <row r="163" spans="1:38" ht="28.8" x14ac:dyDescent="0.3">
      <c r="A163" s="7" t="s">
        <v>353</v>
      </c>
      <c r="B163" s="7" t="s">
        <v>354</v>
      </c>
      <c r="C163" s="13">
        <v>8824.08</v>
      </c>
      <c r="D163" s="13">
        <v>8824.08</v>
      </c>
      <c r="E163" s="13">
        <v>6869.54</v>
      </c>
      <c r="F163" s="13">
        <v>7506.14</v>
      </c>
      <c r="G163" s="14">
        <v>6750</v>
      </c>
      <c r="H163" s="13">
        <v>6750</v>
      </c>
      <c r="I163" s="13">
        <v>5268.73</v>
      </c>
      <c r="J163" s="14">
        <v>5750</v>
      </c>
      <c r="K163" s="13">
        <v>5750</v>
      </c>
      <c r="L163" s="13">
        <v>5610.78</v>
      </c>
      <c r="M163" s="14">
        <v>6000</v>
      </c>
      <c r="N163" s="13">
        <v>6000</v>
      </c>
      <c r="O163" s="13">
        <v>5452.08</v>
      </c>
      <c r="P163" s="23">
        <v>11300</v>
      </c>
      <c r="Q163" s="16">
        <v>11300</v>
      </c>
      <c r="R163" s="16">
        <v>11072.73</v>
      </c>
      <c r="S163" s="17">
        <v>12200</v>
      </c>
      <c r="T163" s="18">
        <v>12200</v>
      </c>
      <c r="U163" s="19">
        <v>11446.68</v>
      </c>
      <c r="V163" s="15">
        <v>10800</v>
      </c>
      <c r="W163" s="19">
        <v>10800</v>
      </c>
      <c r="X163" s="19">
        <v>6247.5</v>
      </c>
      <c r="Y163" s="19">
        <f>3180+4128+5448</f>
        <v>12756</v>
      </c>
      <c r="Z163" s="19"/>
      <c r="AA163" s="19">
        <f>3180+4128+5448</f>
        <v>12756</v>
      </c>
      <c r="AB163" s="19"/>
      <c r="AC163" s="19">
        <f t="shared" si="69"/>
        <v>12756</v>
      </c>
      <c r="AD163" s="19"/>
      <c r="AE163" t="s">
        <v>355</v>
      </c>
      <c r="AF163" s="122" t="s">
        <v>356</v>
      </c>
      <c r="AG163" t="s">
        <v>357</v>
      </c>
      <c r="AH163" t="s">
        <v>299</v>
      </c>
      <c r="AI163" s="19">
        <f t="shared" si="70"/>
        <v>12756</v>
      </c>
      <c r="AJ163" s="18">
        <f t="shared" si="71"/>
        <v>12756</v>
      </c>
      <c r="AK163" s="18">
        <f t="shared" si="72"/>
        <v>12756</v>
      </c>
      <c r="AL163" s="18">
        <f t="shared" si="73"/>
        <v>12756</v>
      </c>
    </row>
    <row r="164" spans="1:38" x14ac:dyDescent="0.3">
      <c r="A164" s="7" t="s">
        <v>358</v>
      </c>
      <c r="B164" s="7" t="s">
        <v>359</v>
      </c>
      <c r="C164" s="13">
        <v>0</v>
      </c>
      <c r="D164" s="13">
        <v>0</v>
      </c>
      <c r="E164" s="13">
        <v>0</v>
      </c>
      <c r="F164" s="13">
        <v>0</v>
      </c>
      <c r="G164" s="13">
        <v>0</v>
      </c>
      <c r="H164" s="13">
        <v>0</v>
      </c>
      <c r="I164" s="13">
        <v>0</v>
      </c>
      <c r="J164" s="13">
        <v>0</v>
      </c>
      <c r="K164" s="13">
        <v>0</v>
      </c>
      <c r="L164" s="13">
        <v>0</v>
      </c>
      <c r="M164" s="13">
        <v>8650</v>
      </c>
      <c r="N164" s="13">
        <v>2167.06</v>
      </c>
      <c r="O164" s="13">
        <v>3006.81</v>
      </c>
      <c r="P164" s="16">
        <v>8650</v>
      </c>
      <c r="Q164" s="16">
        <v>8490</v>
      </c>
      <c r="R164" s="16">
        <v>8200</v>
      </c>
      <c r="S164" s="17">
        <v>3100</v>
      </c>
      <c r="T164" s="18">
        <v>1900</v>
      </c>
      <c r="U164" s="19">
        <v>0</v>
      </c>
      <c r="V164" s="15">
        <v>3000</v>
      </c>
      <c r="W164" s="19">
        <v>3000</v>
      </c>
      <c r="X164" s="19">
        <v>0</v>
      </c>
      <c r="Y164" s="19">
        <v>1500</v>
      </c>
      <c r="Z164" s="19"/>
      <c r="AA164" s="19">
        <v>1500</v>
      </c>
      <c r="AB164" s="19"/>
      <c r="AC164" s="19">
        <f t="shared" si="69"/>
        <v>1500</v>
      </c>
      <c r="AD164" s="19"/>
      <c r="AF164" s="12" t="s">
        <v>360</v>
      </c>
      <c r="AG164" t="s">
        <v>361</v>
      </c>
      <c r="AI164" s="19">
        <f t="shared" si="70"/>
        <v>1500</v>
      </c>
      <c r="AJ164" s="18">
        <f t="shared" si="71"/>
        <v>1500</v>
      </c>
      <c r="AK164" s="18">
        <f t="shared" si="72"/>
        <v>1500</v>
      </c>
      <c r="AL164" s="18">
        <f t="shared" si="73"/>
        <v>1500</v>
      </c>
    </row>
    <row r="165" spans="1:38" ht="28.8" x14ac:dyDescent="0.3">
      <c r="A165" s="7" t="s">
        <v>362</v>
      </c>
      <c r="B165" s="7" t="s">
        <v>363</v>
      </c>
      <c r="C165" s="13">
        <v>56343.9</v>
      </c>
      <c r="D165" s="13">
        <v>56343.9</v>
      </c>
      <c r="E165" s="13">
        <v>67936.55</v>
      </c>
      <c r="F165" s="13">
        <v>67347.23</v>
      </c>
      <c r="G165" s="14">
        <v>50529.71</v>
      </c>
      <c r="H165" s="13">
        <v>53529.71</v>
      </c>
      <c r="I165" s="13">
        <v>53315.43</v>
      </c>
      <c r="J165" s="14">
        <v>11000</v>
      </c>
      <c r="K165" s="13">
        <v>23374.11</v>
      </c>
      <c r="L165" s="13">
        <v>23374.11</v>
      </c>
      <c r="M165" s="14">
        <v>21050</v>
      </c>
      <c r="N165" s="13">
        <v>34487.769999999997</v>
      </c>
      <c r="O165" s="13">
        <v>44117.919999999998</v>
      </c>
      <c r="P165" s="23">
        <f>30000-1650</f>
        <v>28350</v>
      </c>
      <c r="Q165" s="16">
        <v>21037.79</v>
      </c>
      <c r="R165" s="16">
        <v>13760.54</v>
      </c>
      <c r="S165" s="17">
        <v>28350</v>
      </c>
      <c r="T165" s="18">
        <v>10123.530000000001</v>
      </c>
      <c r="U165" s="19">
        <v>8541.59</v>
      </c>
      <c r="V165" s="15">
        <v>10000</v>
      </c>
      <c r="W165" s="19">
        <v>10000</v>
      </c>
      <c r="X165" s="19">
        <v>3511.91</v>
      </c>
      <c r="Y165" s="19">
        <v>10000</v>
      </c>
      <c r="Z165" s="19"/>
      <c r="AA165" s="19">
        <v>10000</v>
      </c>
      <c r="AB165" s="19"/>
      <c r="AC165" s="19">
        <f t="shared" si="69"/>
        <v>10000</v>
      </c>
      <c r="AD165" s="19"/>
      <c r="AE165" t="s">
        <v>318</v>
      </c>
      <c r="AF165" s="12" t="s">
        <v>364</v>
      </c>
      <c r="AI165" s="19">
        <f t="shared" si="70"/>
        <v>10000</v>
      </c>
      <c r="AJ165" s="18">
        <f t="shared" si="71"/>
        <v>10000</v>
      </c>
      <c r="AK165" s="18">
        <f t="shared" si="72"/>
        <v>10000</v>
      </c>
      <c r="AL165" s="18">
        <f t="shared" si="73"/>
        <v>10000</v>
      </c>
    </row>
    <row r="166" spans="1:38" x14ac:dyDescent="0.3">
      <c r="A166" s="7" t="s">
        <v>365</v>
      </c>
      <c r="B166" s="7" t="s">
        <v>366</v>
      </c>
      <c r="C166" s="13">
        <v>0</v>
      </c>
      <c r="D166" s="13">
        <v>0</v>
      </c>
      <c r="E166" s="13">
        <v>0</v>
      </c>
      <c r="F166" s="13">
        <v>0</v>
      </c>
      <c r="G166" s="14">
        <v>0</v>
      </c>
      <c r="H166" s="13">
        <v>0</v>
      </c>
      <c r="I166" s="13">
        <v>0</v>
      </c>
      <c r="J166" s="14">
        <v>0</v>
      </c>
      <c r="K166" s="13">
        <v>0</v>
      </c>
      <c r="L166" s="13">
        <v>0</v>
      </c>
      <c r="M166" s="14">
        <v>2000</v>
      </c>
      <c r="N166" s="13">
        <v>0</v>
      </c>
      <c r="O166" s="13">
        <v>0</v>
      </c>
      <c r="P166" s="14">
        <v>0</v>
      </c>
      <c r="Q166" s="24">
        <v>0</v>
      </c>
      <c r="R166" s="24">
        <v>0</v>
      </c>
      <c r="S166" s="17">
        <v>0</v>
      </c>
      <c r="T166" s="18">
        <v>0</v>
      </c>
      <c r="U166" s="19">
        <v>0</v>
      </c>
      <c r="V166" s="15">
        <v>0</v>
      </c>
      <c r="W166" s="19">
        <v>0</v>
      </c>
      <c r="X166" s="19">
        <v>0</v>
      </c>
      <c r="Y166" s="19">
        <v>0</v>
      </c>
      <c r="Z166" s="19"/>
      <c r="AA166" s="19">
        <v>0</v>
      </c>
      <c r="AB166" s="19"/>
      <c r="AC166" s="19">
        <f t="shared" si="69"/>
        <v>0</v>
      </c>
      <c r="AD166" s="19"/>
      <c r="AF166" s="12" t="s">
        <v>367</v>
      </c>
      <c r="AI166" s="19">
        <f t="shared" si="70"/>
        <v>0</v>
      </c>
      <c r="AJ166" s="18">
        <f t="shared" si="71"/>
        <v>0</v>
      </c>
      <c r="AK166" s="18">
        <f t="shared" si="72"/>
        <v>0</v>
      </c>
      <c r="AL166" s="18">
        <f t="shared" si="73"/>
        <v>0</v>
      </c>
    </row>
    <row r="167" spans="1:38" x14ac:dyDescent="0.3">
      <c r="A167" s="21" t="s">
        <v>87</v>
      </c>
      <c r="B167" s="21" t="s">
        <v>368</v>
      </c>
      <c r="C167" s="22">
        <f>SUM(C161:C166)</f>
        <v>123693.28</v>
      </c>
      <c r="D167" s="22">
        <f t="shared" ref="D167:O167" si="74">SUM(D161:D166)</f>
        <v>123693.28</v>
      </c>
      <c r="E167" s="22">
        <f t="shared" si="74"/>
        <v>119179.70999999999</v>
      </c>
      <c r="F167" s="22">
        <f t="shared" si="74"/>
        <v>120305.73999999999</v>
      </c>
      <c r="G167" s="22">
        <f>SUM(G161:G166)</f>
        <v>115779.70999999999</v>
      </c>
      <c r="H167" s="22">
        <f t="shared" si="74"/>
        <v>115779.70999999999</v>
      </c>
      <c r="I167" s="22">
        <f t="shared" si="74"/>
        <v>105355.01000000001</v>
      </c>
      <c r="J167" s="22">
        <f>SUM(J161:J166)</f>
        <v>102250</v>
      </c>
      <c r="K167" s="22">
        <f t="shared" si="74"/>
        <v>132250</v>
      </c>
      <c r="L167" s="22">
        <f t="shared" si="74"/>
        <v>116782.11</v>
      </c>
      <c r="M167" s="22">
        <f>SUM(M161:M166)</f>
        <v>138380</v>
      </c>
      <c r="N167" s="22">
        <f t="shared" si="74"/>
        <v>147334.82999999999</v>
      </c>
      <c r="O167" s="22">
        <f t="shared" si="74"/>
        <v>147409.91999999998</v>
      </c>
      <c r="P167" s="22">
        <f>SUM(P161:P166)</f>
        <v>161415</v>
      </c>
      <c r="Q167" s="22">
        <f t="shared" ref="Q167:R167" si="75">SUM(Q161:Q166)</f>
        <v>146965.29</v>
      </c>
      <c r="R167" s="22">
        <f t="shared" si="75"/>
        <v>129141.37999999998</v>
      </c>
      <c r="S167" s="22">
        <f t="shared" ref="S167:X167" si="76">SUM(S161:S166)</f>
        <v>146150</v>
      </c>
      <c r="T167" s="22">
        <f t="shared" si="76"/>
        <v>146150</v>
      </c>
      <c r="U167" s="22">
        <f t="shared" si="76"/>
        <v>138622.12</v>
      </c>
      <c r="V167" s="22">
        <f t="shared" si="76"/>
        <v>135795</v>
      </c>
      <c r="W167" s="22">
        <f t="shared" si="76"/>
        <v>135795</v>
      </c>
      <c r="X167" s="22">
        <f t="shared" si="76"/>
        <v>100645.42000000001</v>
      </c>
      <c r="Y167" s="22">
        <f>SUM(Y161:Y166)</f>
        <v>155385.13</v>
      </c>
      <c r="Z167" s="22">
        <f t="shared" ref="Z167:AC167" si="77">SUM(Z161:Z166)</f>
        <v>0</v>
      </c>
      <c r="AA167" s="22">
        <f t="shared" si="77"/>
        <v>155385.13</v>
      </c>
      <c r="AB167" s="22">
        <f t="shared" si="77"/>
        <v>0</v>
      </c>
      <c r="AC167" s="22">
        <f t="shared" si="77"/>
        <v>155385.13</v>
      </c>
      <c r="AD167" s="22"/>
      <c r="AE167" s="22"/>
      <c r="AF167" s="22"/>
      <c r="AG167" s="22"/>
      <c r="AH167" s="22"/>
      <c r="AI167" s="22">
        <f>SUM(AI161:AI166)</f>
        <v>155385.13</v>
      </c>
      <c r="AJ167" s="22">
        <f>SUM(AJ161:AJ166)</f>
        <v>155385.13</v>
      </c>
      <c r="AK167" s="22">
        <f t="shared" ref="AK167:AL167" si="78">SUM(AK161:AK166)</f>
        <v>155385.13</v>
      </c>
      <c r="AL167" s="22">
        <f t="shared" si="78"/>
        <v>155385.13</v>
      </c>
    </row>
    <row r="168" spans="1:38" x14ac:dyDescent="0.3">
      <c r="A168" s="7" t="s">
        <v>369</v>
      </c>
      <c r="B168" s="8" t="s">
        <v>370</v>
      </c>
      <c r="C168" s="13"/>
      <c r="D168" s="13"/>
      <c r="E168" s="13"/>
      <c r="F168" s="13"/>
      <c r="G168" s="14"/>
      <c r="H168" s="13"/>
      <c r="I168" s="13"/>
      <c r="J168" s="14"/>
      <c r="K168" s="13"/>
      <c r="L168" s="13"/>
      <c r="M168" s="14"/>
      <c r="N168" s="13"/>
      <c r="O168" s="13"/>
      <c r="P168" s="11"/>
      <c r="S168" s="17"/>
      <c r="T168" s="18"/>
      <c r="U168" s="19"/>
      <c r="V168" s="15"/>
      <c r="W168" s="19"/>
      <c r="X168" s="19"/>
      <c r="Y168" s="19"/>
      <c r="Z168" s="19"/>
      <c r="AA168" s="19"/>
      <c r="AB168" s="19"/>
      <c r="AC168" s="19"/>
      <c r="AD168" s="19"/>
      <c r="AI168" s="19"/>
      <c r="AJ168" s="18"/>
      <c r="AK168" s="18"/>
      <c r="AL168" s="18"/>
    </row>
    <row r="169" spans="1:38" x14ac:dyDescent="0.3">
      <c r="A169" s="7" t="s">
        <v>371</v>
      </c>
      <c r="B169" s="7" t="s">
        <v>372</v>
      </c>
      <c r="C169" s="13">
        <v>0</v>
      </c>
      <c r="D169" s="13">
        <v>0</v>
      </c>
      <c r="E169" s="13">
        <v>0</v>
      </c>
      <c r="F169" s="13">
        <v>0</v>
      </c>
      <c r="G169" s="14">
        <v>0</v>
      </c>
      <c r="H169" s="13">
        <v>0</v>
      </c>
      <c r="I169" s="13">
        <v>0</v>
      </c>
      <c r="J169" s="14">
        <v>0</v>
      </c>
      <c r="K169" s="13">
        <v>0</v>
      </c>
      <c r="L169" s="13">
        <v>0</v>
      </c>
      <c r="M169" s="14">
        <v>1500</v>
      </c>
      <c r="N169" s="13">
        <v>1500</v>
      </c>
      <c r="O169" s="13">
        <v>635.70000000000005</v>
      </c>
      <c r="P169" s="14">
        <v>1500</v>
      </c>
      <c r="Q169" s="16">
        <v>2043.73</v>
      </c>
      <c r="R169" s="16">
        <v>2043.73</v>
      </c>
      <c r="S169" s="17">
        <v>2400</v>
      </c>
      <c r="T169" s="18">
        <v>2400</v>
      </c>
      <c r="U169" s="19">
        <v>1449.32</v>
      </c>
      <c r="V169" s="15">
        <v>2550</v>
      </c>
      <c r="W169" s="19">
        <v>2550</v>
      </c>
      <c r="X169" s="19">
        <v>315.60000000000002</v>
      </c>
      <c r="Y169" s="19">
        <v>2250</v>
      </c>
      <c r="Z169" s="19"/>
      <c r="AA169" s="19">
        <v>2250</v>
      </c>
      <c r="AB169" s="19"/>
      <c r="AC169" s="19">
        <f t="shared" ref="AC169:AC170" si="79">AA169</f>
        <v>2250</v>
      </c>
      <c r="AD169" s="19"/>
      <c r="AI169" s="19">
        <f t="shared" si="70"/>
        <v>2250</v>
      </c>
      <c r="AJ169" s="18">
        <f>AC169</f>
        <v>2250</v>
      </c>
      <c r="AK169" s="18">
        <f>AC169</f>
        <v>2250</v>
      </c>
      <c r="AL169" s="18">
        <f>AC169</f>
        <v>2250</v>
      </c>
    </row>
    <row r="170" spans="1:38" ht="28.8" x14ac:dyDescent="0.3">
      <c r="A170" s="7" t="s">
        <v>373</v>
      </c>
      <c r="B170" s="7" t="s">
        <v>374</v>
      </c>
      <c r="C170" s="13">
        <v>0</v>
      </c>
      <c r="D170" s="13">
        <v>0</v>
      </c>
      <c r="E170" s="13">
        <v>0</v>
      </c>
      <c r="F170" s="13">
        <v>0</v>
      </c>
      <c r="G170" s="14">
        <v>0</v>
      </c>
      <c r="H170" s="13">
        <v>0</v>
      </c>
      <c r="I170" s="13">
        <v>0</v>
      </c>
      <c r="J170" s="14">
        <v>0</v>
      </c>
      <c r="K170" s="13">
        <v>0</v>
      </c>
      <c r="L170" s="13">
        <v>0</v>
      </c>
      <c r="M170" s="14">
        <v>500</v>
      </c>
      <c r="N170" s="13">
        <v>500</v>
      </c>
      <c r="O170" s="13">
        <v>125</v>
      </c>
      <c r="P170" s="14">
        <v>1400</v>
      </c>
      <c r="Q170" s="16">
        <v>2924.28</v>
      </c>
      <c r="R170" s="16">
        <v>2674.28</v>
      </c>
      <c r="S170" s="17">
        <v>4000</v>
      </c>
      <c r="T170" s="18">
        <v>4000</v>
      </c>
      <c r="U170" s="19">
        <v>1304.6099999999999</v>
      </c>
      <c r="V170" s="15">
        <v>4200</v>
      </c>
      <c r="W170" s="19">
        <v>4200</v>
      </c>
      <c r="X170" s="19">
        <v>463.62</v>
      </c>
      <c r="Y170" s="19">
        <v>4500</v>
      </c>
      <c r="Z170" s="19"/>
      <c r="AA170" s="19">
        <v>4500</v>
      </c>
      <c r="AB170" s="19"/>
      <c r="AC170" s="19">
        <f t="shared" si="79"/>
        <v>4500</v>
      </c>
      <c r="AD170" s="19"/>
      <c r="AF170" s="12" t="s">
        <v>375</v>
      </c>
      <c r="AI170" s="19">
        <f t="shared" si="70"/>
        <v>4500</v>
      </c>
      <c r="AJ170" s="18">
        <f>AC170</f>
        <v>4500</v>
      </c>
      <c r="AK170" s="18">
        <f>AC170</f>
        <v>4500</v>
      </c>
      <c r="AL170" s="18">
        <f>AC170</f>
        <v>4500</v>
      </c>
    </row>
    <row r="171" spans="1:38" x14ac:dyDescent="0.3">
      <c r="A171" s="21" t="s">
        <v>87</v>
      </c>
      <c r="B171" s="21" t="s">
        <v>376</v>
      </c>
      <c r="C171" s="22">
        <f>SUM(C169:C170)</f>
        <v>0</v>
      </c>
      <c r="D171" s="22">
        <f t="shared" ref="D171:O171" si="80">SUM(D169:D170)</f>
        <v>0</v>
      </c>
      <c r="E171" s="22">
        <f t="shared" si="80"/>
        <v>0</v>
      </c>
      <c r="F171" s="22">
        <f t="shared" si="80"/>
        <v>0</v>
      </c>
      <c r="G171" s="22">
        <f>SUM(G169:G170)</f>
        <v>0</v>
      </c>
      <c r="H171" s="22">
        <f t="shared" si="80"/>
        <v>0</v>
      </c>
      <c r="I171" s="22">
        <f t="shared" si="80"/>
        <v>0</v>
      </c>
      <c r="J171" s="22">
        <f>SUM(J169:J170)</f>
        <v>0</v>
      </c>
      <c r="K171" s="22">
        <f t="shared" si="80"/>
        <v>0</v>
      </c>
      <c r="L171" s="22">
        <f t="shared" si="80"/>
        <v>0</v>
      </c>
      <c r="M171" s="22">
        <f>SUM(M169:M170)</f>
        <v>2000</v>
      </c>
      <c r="N171" s="22">
        <f t="shared" si="80"/>
        <v>2000</v>
      </c>
      <c r="O171" s="22">
        <f t="shared" si="80"/>
        <v>760.7</v>
      </c>
      <c r="P171" s="22">
        <f>SUM(P169:P170)</f>
        <v>2900</v>
      </c>
      <c r="Q171" s="22">
        <f t="shared" ref="Q171:R171" si="81">SUM(Q169:Q170)</f>
        <v>4968.01</v>
      </c>
      <c r="R171" s="22">
        <f t="shared" si="81"/>
        <v>4718.01</v>
      </c>
      <c r="S171" s="22">
        <f t="shared" ref="S171:X171" si="82">SUM(S169:S170)</f>
        <v>6400</v>
      </c>
      <c r="T171" s="22">
        <f t="shared" si="82"/>
        <v>6400</v>
      </c>
      <c r="U171" s="22">
        <f t="shared" si="82"/>
        <v>2753.93</v>
      </c>
      <c r="V171" s="22">
        <f t="shared" si="82"/>
        <v>6750</v>
      </c>
      <c r="W171" s="22">
        <f t="shared" si="82"/>
        <v>6750</v>
      </c>
      <c r="X171" s="22">
        <f t="shared" si="82"/>
        <v>779.22</v>
      </c>
      <c r="Y171" s="22">
        <f>SUM(Y169:Y170)</f>
        <v>6750</v>
      </c>
      <c r="Z171" s="22">
        <f t="shared" ref="Z171:AC171" si="83">SUM(Z169:Z170)</f>
        <v>0</v>
      </c>
      <c r="AA171" s="22">
        <f t="shared" si="83"/>
        <v>6750</v>
      </c>
      <c r="AB171" s="22">
        <f t="shared" si="83"/>
        <v>0</v>
      </c>
      <c r="AC171" s="22">
        <f t="shared" si="83"/>
        <v>6750</v>
      </c>
      <c r="AD171" s="22"/>
      <c r="AE171" s="22"/>
      <c r="AF171" s="22"/>
      <c r="AG171" s="22"/>
      <c r="AH171" s="22"/>
      <c r="AI171" s="22">
        <f>SUM(AI169:AI170)</f>
        <v>6750</v>
      </c>
      <c r="AJ171" s="22">
        <f>SUM(AJ169:AJ170)</f>
        <v>6750</v>
      </c>
      <c r="AK171" s="22">
        <f t="shared" ref="AK171:AL171" si="84">SUM(AK169:AK170)</f>
        <v>6750</v>
      </c>
      <c r="AL171" s="22">
        <f t="shared" si="84"/>
        <v>6750</v>
      </c>
    </row>
    <row r="172" spans="1:38" x14ac:dyDescent="0.3">
      <c r="A172" s="7" t="s">
        <v>377</v>
      </c>
      <c r="B172" s="8" t="s">
        <v>378</v>
      </c>
      <c r="C172" s="13"/>
      <c r="D172" s="13"/>
      <c r="E172" s="13"/>
      <c r="F172" s="13"/>
      <c r="G172" s="14"/>
      <c r="H172" s="13"/>
      <c r="I172" s="13"/>
      <c r="J172" s="14"/>
      <c r="K172" s="13"/>
      <c r="L172" s="13"/>
      <c r="M172" s="14"/>
      <c r="N172" s="13"/>
      <c r="O172" s="13"/>
      <c r="P172" s="11"/>
      <c r="S172" s="17"/>
      <c r="T172" s="18"/>
      <c r="U172" s="19"/>
      <c r="V172" s="15"/>
      <c r="W172" s="19"/>
      <c r="X172" s="19"/>
      <c r="Y172" s="19"/>
      <c r="Z172" s="19"/>
      <c r="AA172" s="19"/>
      <c r="AB172" s="19"/>
      <c r="AC172" s="19"/>
      <c r="AD172" s="19"/>
      <c r="AJ172" s="18"/>
      <c r="AK172" s="18"/>
      <c r="AL172" s="18"/>
    </row>
    <row r="173" spans="1:38" ht="28.8" x14ac:dyDescent="0.3">
      <c r="A173" s="7" t="s">
        <v>379</v>
      </c>
      <c r="B173" s="7" t="s">
        <v>56</v>
      </c>
      <c r="C173" s="13">
        <v>0</v>
      </c>
      <c r="D173" s="13">
        <v>0</v>
      </c>
      <c r="E173" s="13">
        <v>0</v>
      </c>
      <c r="F173" s="13">
        <v>0</v>
      </c>
      <c r="G173" s="13">
        <v>0</v>
      </c>
      <c r="H173" s="13">
        <v>0</v>
      </c>
      <c r="I173" s="13">
        <v>0</v>
      </c>
      <c r="J173" s="13">
        <v>0</v>
      </c>
      <c r="K173" s="13">
        <v>0</v>
      </c>
      <c r="L173" s="13">
        <v>0</v>
      </c>
      <c r="M173" s="13">
        <v>5524.48</v>
      </c>
      <c r="N173" s="13">
        <v>5524.48</v>
      </c>
      <c r="O173" s="13">
        <v>7538.37</v>
      </c>
      <c r="P173" s="13">
        <v>10920</v>
      </c>
      <c r="Q173" s="16">
        <v>11386.35</v>
      </c>
      <c r="R173" s="16">
        <v>11386.35</v>
      </c>
      <c r="S173" s="17">
        <v>11000</v>
      </c>
      <c r="T173" s="18">
        <v>11604</v>
      </c>
      <c r="U173" s="19">
        <v>11532.33</v>
      </c>
      <c r="V173" s="15">
        <v>12210</v>
      </c>
      <c r="W173" s="19">
        <v>12210</v>
      </c>
      <c r="X173" s="19">
        <v>6330.77</v>
      </c>
      <c r="Y173" s="19">
        <f>3720+9600</f>
        <v>13320</v>
      </c>
      <c r="Z173" s="19"/>
      <c r="AA173" s="19">
        <f>3720+9600</f>
        <v>13320</v>
      </c>
      <c r="AB173" s="19"/>
      <c r="AC173" s="19">
        <f t="shared" ref="AC173:AC180" si="85">AA173</f>
        <v>13320</v>
      </c>
      <c r="AD173" s="19"/>
      <c r="AE173" s="12" t="s">
        <v>380</v>
      </c>
      <c r="AF173" s="12" t="s">
        <v>381</v>
      </c>
      <c r="AI173" s="19">
        <f t="shared" ref="AI173:AI180" si="86">AC173</f>
        <v>13320</v>
      </c>
      <c r="AJ173" s="18">
        <f t="shared" ref="AJ173:AJ180" si="87">AC173</f>
        <v>13320</v>
      </c>
      <c r="AK173" s="18">
        <f t="shared" ref="AK173:AK180" si="88">AC173</f>
        <v>13320</v>
      </c>
      <c r="AL173" s="18">
        <f t="shared" ref="AL173:AL180" si="89">AC173</f>
        <v>13320</v>
      </c>
    </row>
    <row r="174" spans="1:38" x14ac:dyDescent="0.3">
      <c r="A174" s="7" t="s">
        <v>382</v>
      </c>
      <c r="B174" s="7" t="s">
        <v>128</v>
      </c>
      <c r="C174" s="13">
        <v>0</v>
      </c>
      <c r="D174" s="13">
        <v>0</v>
      </c>
      <c r="E174" s="13">
        <v>0</v>
      </c>
      <c r="F174" s="13">
        <v>0</v>
      </c>
      <c r="G174" s="14">
        <v>0</v>
      </c>
      <c r="H174" s="13">
        <v>0</v>
      </c>
      <c r="I174" s="13">
        <v>0</v>
      </c>
      <c r="J174" s="14">
        <v>0</v>
      </c>
      <c r="K174" s="13">
        <v>0</v>
      </c>
      <c r="L174" s="13">
        <v>0</v>
      </c>
      <c r="M174" s="14">
        <v>2340</v>
      </c>
      <c r="N174" s="13">
        <v>2340</v>
      </c>
      <c r="O174" s="13">
        <v>3094.39</v>
      </c>
      <c r="P174" s="14">
        <v>2816</v>
      </c>
      <c r="Q174" s="16">
        <v>2491</v>
      </c>
      <c r="R174" s="16">
        <v>2489.7199999999998</v>
      </c>
      <c r="S174" s="17">
        <v>2816</v>
      </c>
      <c r="T174" s="18">
        <v>2816</v>
      </c>
      <c r="U174" s="19">
        <v>2676.44</v>
      </c>
      <c r="V174" s="15">
        <v>2956.8</v>
      </c>
      <c r="W174" s="19">
        <v>2956.8</v>
      </c>
      <c r="X174" s="19">
        <v>2157.87</v>
      </c>
      <c r="Y174" s="19">
        <v>3107.34</v>
      </c>
      <c r="Z174" s="19"/>
      <c r="AA174" s="19">
        <v>3107.34</v>
      </c>
      <c r="AB174" s="19"/>
      <c r="AC174" s="19">
        <f t="shared" si="85"/>
        <v>3107.34</v>
      </c>
      <c r="AD174" s="19"/>
      <c r="AE174" t="s">
        <v>383</v>
      </c>
      <c r="AF174" s="12" t="s">
        <v>384</v>
      </c>
      <c r="AI174" s="19">
        <f t="shared" si="86"/>
        <v>3107.34</v>
      </c>
      <c r="AJ174" s="18">
        <f t="shared" si="87"/>
        <v>3107.34</v>
      </c>
      <c r="AK174" s="18">
        <f t="shared" si="88"/>
        <v>3107.34</v>
      </c>
      <c r="AL174" s="18">
        <f t="shared" si="89"/>
        <v>3107.34</v>
      </c>
    </row>
    <row r="175" spans="1:38" x14ac:dyDescent="0.3">
      <c r="A175" s="7" t="s">
        <v>385</v>
      </c>
      <c r="B175" s="7" t="s">
        <v>137</v>
      </c>
      <c r="C175" s="13">
        <v>0</v>
      </c>
      <c r="D175" s="13">
        <v>0</v>
      </c>
      <c r="E175" s="13">
        <v>0</v>
      </c>
      <c r="F175" s="13">
        <v>0</v>
      </c>
      <c r="G175" s="14">
        <v>0</v>
      </c>
      <c r="H175" s="13">
        <v>0</v>
      </c>
      <c r="I175" s="13">
        <v>0</v>
      </c>
      <c r="J175" s="14">
        <v>0</v>
      </c>
      <c r="K175" s="13">
        <v>0</v>
      </c>
      <c r="L175" s="13">
        <v>0</v>
      </c>
      <c r="M175" s="14">
        <v>3610</v>
      </c>
      <c r="N175" s="13">
        <v>3610</v>
      </c>
      <c r="O175" s="13">
        <v>3918.29</v>
      </c>
      <c r="P175" s="14">
        <v>4231.75</v>
      </c>
      <c r="Q175" s="16">
        <v>3918.29</v>
      </c>
      <c r="R175" s="16">
        <v>3918.29</v>
      </c>
      <c r="S175" s="17">
        <v>4231.75</v>
      </c>
      <c r="T175" s="18">
        <v>4231.75</v>
      </c>
      <c r="U175" s="19">
        <v>3918.29</v>
      </c>
      <c r="V175" s="15">
        <v>4231.75</v>
      </c>
      <c r="W175" s="19">
        <v>4231.75</v>
      </c>
      <c r="X175" s="19">
        <v>0</v>
      </c>
      <c r="Y175" s="19">
        <v>4231.75</v>
      </c>
      <c r="Z175" s="19"/>
      <c r="AA175" s="19">
        <v>4231.75</v>
      </c>
      <c r="AB175" s="19"/>
      <c r="AC175" s="19">
        <f t="shared" si="85"/>
        <v>4231.75</v>
      </c>
      <c r="AD175" s="19"/>
      <c r="AE175" t="s">
        <v>386</v>
      </c>
      <c r="AF175" s="12" t="s">
        <v>387</v>
      </c>
      <c r="AI175" s="19">
        <f t="shared" si="86"/>
        <v>4231.75</v>
      </c>
      <c r="AJ175" s="18">
        <f t="shared" si="87"/>
        <v>4231.75</v>
      </c>
      <c r="AK175" s="18">
        <f t="shared" si="88"/>
        <v>4231.75</v>
      </c>
      <c r="AL175" s="18">
        <f t="shared" si="89"/>
        <v>4231.75</v>
      </c>
    </row>
    <row r="176" spans="1:38" x14ac:dyDescent="0.3">
      <c r="A176" s="7" t="s">
        <v>388</v>
      </c>
      <c r="B176" s="7" t="s">
        <v>139</v>
      </c>
      <c r="C176" s="13">
        <v>0</v>
      </c>
      <c r="D176" s="13">
        <v>0</v>
      </c>
      <c r="E176" s="13">
        <v>0</v>
      </c>
      <c r="F176" s="13">
        <v>0</v>
      </c>
      <c r="G176" s="14">
        <v>0</v>
      </c>
      <c r="H176" s="13">
        <v>0</v>
      </c>
      <c r="I176" s="13">
        <v>0</v>
      </c>
      <c r="J176" s="14">
        <v>0</v>
      </c>
      <c r="K176" s="13">
        <v>0</v>
      </c>
      <c r="L176" s="13">
        <v>0</v>
      </c>
      <c r="M176" s="14">
        <v>10960</v>
      </c>
      <c r="N176" s="13">
        <v>10960</v>
      </c>
      <c r="O176" s="13">
        <v>10744</v>
      </c>
      <c r="P176" s="14">
        <v>10744</v>
      </c>
      <c r="Q176" s="16">
        <v>11595.5</v>
      </c>
      <c r="R176" s="16">
        <v>11595.5</v>
      </c>
      <c r="S176" s="17">
        <v>12346</v>
      </c>
      <c r="T176" s="18">
        <v>12346</v>
      </c>
      <c r="U176" s="19">
        <v>12096.5</v>
      </c>
      <c r="V176" s="15">
        <v>11740</v>
      </c>
      <c r="W176" s="19">
        <v>11740</v>
      </c>
      <c r="X176" s="19">
        <v>6269.76</v>
      </c>
      <c r="Y176" s="19">
        <v>14233.36</v>
      </c>
      <c r="Z176" s="19"/>
      <c r="AA176" s="19">
        <v>14233.36</v>
      </c>
      <c r="AB176" s="19"/>
      <c r="AC176" s="19">
        <f t="shared" si="85"/>
        <v>14233.36</v>
      </c>
      <c r="AD176" s="19"/>
      <c r="AF176" s="12" t="s">
        <v>389</v>
      </c>
      <c r="AI176" s="19">
        <f t="shared" si="86"/>
        <v>14233.36</v>
      </c>
      <c r="AJ176" s="18">
        <f t="shared" si="87"/>
        <v>14233.36</v>
      </c>
      <c r="AK176" s="18">
        <f t="shared" si="88"/>
        <v>14233.36</v>
      </c>
      <c r="AL176" s="18">
        <f t="shared" si="89"/>
        <v>14233.36</v>
      </c>
    </row>
    <row r="177" spans="1:38" ht="28.8" x14ac:dyDescent="0.3">
      <c r="A177" s="7" t="s">
        <v>390</v>
      </c>
      <c r="B177" s="7" t="s">
        <v>65</v>
      </c>
      <c r="C177" s="13">
        <v>0</v>
      </c>
      <c r="D177" s="13">
        <v>0</v>
      </c>
      <c r="E177" s="13">
        <v>0</v>
      </c>
      <c r="F177" s="13">
        <v>0</v>
      </c>
      <c r="G177" s="14">
        <v>0</v>
      </c>
      <c r="H177" s="13">
        <v>0</v>
      </c>
      <c r="I177" s="13">
        <v>0</v>
      </c>
      <c r="J177" s="14">
        <v>0</v>
      </c>
      <c r="K177" s="13">
        <v>0</v>
      </c>
      <c r="L177" s="13">
        <v>0</v>
      </c>
      <c r="M177" s="14">
        <v>22322.639999999999</v>
      </c>
      <c r="N177" s="13">
        <v>22322.639999999999</v>
      </c>
      <c r="O177" s="13">
        <v>17837.560000000001</v>
      </c>
      <c r="P177" s="14">
        <v>20500</v>
      </c>
      <c r="Q177" s="16">
        <v>20500</v>
      </c>
      <c r="R177" s="16">
        <v>18750.939999999999</v>
      </c>
      <c r="S177" s="17">
        <v>20500</v>
      </c>
      <c r="T177" s="18">
        <v>20500</v>
      </c>
      <c r="U177" s="19">
        <v>18799.48</v>
      </c>
      <c r="V177" s="15">
        <v>23480</v>
      </c>
      <c r="W177" s="19">
        <v>23480</v>
      </c>
      <c r="X177" s="19">
        <v>9723.89</v>
      </c>
      <c r="Y177" s="19">
        <f>1800+1100+19000+130</f>
        <v>22030</v>
      </c>
      <c r="Z177" s="19"/>
      <c r="AA177" s="19">
        <f>1800+1100+19000+130</f>
        <v>22030</v>
      </c>
      <c r="AB177" s="19"/>
      <c r="AC177" s="19">
        <f t="shared" si="85"/>
        <v>22030</v>
      </c>
      <c r="AD177" s="19"/>
      <c r="AF177" s="12" t="s">
        <v>391</v>
      </c>
      <c r="AI177" s="19">
        <f t="shared" si="86"/>
        <v>22030</v>
      </c>
      <c r="AJ177" s="18">
        <f t="shared" si="87"/>
        <v>22030</v>
      </c>
      <c r="AK177" s="18">
        <f t="shared" si="88"/>
        <v>22030</v>
      </c>
      <c r="AL177" s="18">
        <f t="shared" si="89"/>
        <v>22030</v>
      </c>
    </row>
    <row r="178" spans="1:38" ht="43.2" x14ac:dyDescent="0.3">
      <c r="A178" s="7" t="s">
        <v>392</v>
      </c>
      <c r="B178" s="7" t="s">
        <v>67</v>
      </c>
      <c r="C178" s="13">
        <v>0</v>
      </c>
      <c r="D178" s="13">
        <v>0</v>
      </c>
      <c r="E178" s="13">
        <v>0</v>
      </c>
      <c r="F178" s="13">
        <v>0</v>
      </c>
      <c r="G178" s="14">
        <v>0</v>
      </c>
      <c r="H178" s="13">
        <v>0</v>
      </c>
      <c r="I178" s="13">
        <v>0</v>
      </c>
      <c r="J178" s="14">
        <v>0</v>
      </c>
      <c r="K178" s="13">
        <v>0</v>
      </c>
      <c r="L178" s="13">
        <v>0</v>
      </c>
      <c r="M178" s="14">
        <v>20100</v>
      </c>
      <c r="N178" s="13">
        <v>20100</v>
      </c>
      <c r="O178" s="13">
        <v>20232.400000000001</v>
      </c>
      <c r="P178" s="14">
        <v>23000</v>
      </c>
      <c r="Q178" s="16">
        <v>22473.5</v>
      </c>
      <c r="R178" s="16">
        <v>20489.89</v>
      </c>
      <c r="S178" s="17">
        <v>21940</v>
      </c>
      <c r="T178" s="18">
        <v>21940</v>
      </c>
      <c r="U178" s="19">
        <v>21124.73</v>
      </c>
      <c r="V178" s="15">
        <v>22000</v>
      </c>
      <c r="W178" s="19">
        <v>22000</v>
      </c>
      <c r="X178" s="19">
        <v>9940.3799999999992</v>
      </c>
      <c r="Y178" s="19">
        <f>12000+116+11000</f>
        <v>23116</v>
      </c>
      <c r="Z178" s="19"/>
      <c r="AA178" s="19">
        <f>12000+116+11000</f>
        <v>23116</v>
      </c>
      <c r="AB178" s="19"/>
      <c r="AC178" s="19">
        <f t="shared" si="85"/>
        <v>23116</v>
      </c>
      <c r="AD178" s="19"/>
      <c r="AF178" s="12" t="s">
        <v>393</v>
      </c>
      <c r="AI178" s="19">
        <f t="shared" si="86"/>
        <v>23116</v>
      </c>
      <c r="AJ178" s="18">
        <f t="shared" si="87"/>
        <v>23116</v>
      </c>
      <c r="AK178" s="18">
        <f t="shared" si="88"/>
        <v>23116</v>
      </c>
      <c r="AL178" s="18">
        <f t="shared" si="89"/>
        <v>23116</v>
      </c>
    </row>
    <row r="179" spans="1:38" x14ac:dyDescent="0.3">
      <c r="A179" s="7" t="s">
        <v>394</v>
      </c>
      <c r="B179" s="7" t="s">
        <v>80</v>
      </c>
      <c r="C179" s="13">
        <v>0</v>
      </c>
      <c r="D179" s="13">
        <v>0</v>
      </c>
      <c r="E179" s="13">
        <v>0</v>
      </c>
      <c r="F179" s="13">
        <v>0</v>
      </c>
      <c r="G179" s="14">
        <v>0</v>
      </c>
      <c r="H179" s="13">
        <v>0</v>
      </c>
      <c r="I179" s="13">
        <v>0</v>
      </c>
      <c r="J179" s="14">
        <v>0</v>
      </c>
      <c r="K179" s="13">
        <v>0</v>
      </c>
      <c r="L179" s="13">
        <v>0</v>
      </c>
      <c r="M179" s="14">
        <v>17076</v>
      </c>
      <c r="N179" s="13">
        <v>17076</v>
      </c>
      <c r="O179" s="13">
        <v>14743.65</v>
      </c>
      <c r="P179" s="14">
        <v>18000</v>
      </c>
      <c r="Q179" s="16">
        <v>17797.11</v>
      </c>
      <c r="R179" s="16">
        <v>16844.560000000001</v>
      </c>
      <c r="S179" s="17">
        <v>11000</v>
      </c>
      <c r="T179" s="18">
        <v>11000</v>
      </c>
      <c r="U179" s="19">
        <v>9728.1299999999992</v>
      </c>
      <c r="V179" s="15">
        <v>8500</v>
      </c>
      <c r="W179" s="19">
        <v>8500</v>
      </c>
      <c r="X179" s="19">
        <v>2790.29</v>
      </c>
      <c r="Y179" s="19">
        <v>8500</v>
      </c>
      <c r="Z179" s="19"/>
      <c r="AA179" s="19">
        <v>8500</v>
      </c>
      <c r="AB179" s="19"/>
      <c r="AC179" s="19">
        <f t="shared" si="85"/>
        <v>8500</v>
      </c>
      <c r="AD179" s="19"/>
      <c r="AE179" s="12" t="s">
        <v>318</v>
      </c>
      <c r="AF179" s="12" t="s">
        <v>395</v>
      </c>
      <c r="AI179" s="19">
        <f t="shared" si="86"/>
        <v>8500</v>
      </c>
      <c r="AJ179" s="18">
        <f t="shared" si="87"/>
        <v>8500</v>
      </c>
      <c r="AK179" s="18">
        <f t="shared" si="88"/>
        <v>8500</v>
      </c>
      <c r="AL179" s="18">
        <f t="shared" si="89"/>
        <v>8500</v>
      </c>
    </row>
    <row r="180" spans="1:38" x14ac:dyDescent="0.3">
      <c r="A180" s="7" t="s">
        <v>396</v>
      </c>
      <c r="B180" s="7" t="s">
        <v>397</v>
      </c>
      <c r="C180" s="13"/>
      <c r="D180" s="13"/>
      <c r="E180" s="13"/>
      <c r="F180" s="13"/>
      <c r="G180" s="14"/>
      <c r="H180" s="13"/>
      <c r="I180" s="13"/>
      <c r="J180" s="14"/>
      <c r="K180" s="13"/>
      <c r="L180" s="13"/>
      <c r="M180" s="14"/>
      <c r="N180" s="13"/>
      <c r="O180" s="13"/>
      <c r="P180" s="14"/>
      <c r="Q180" s="16"/>
      <c r="R180" s="16">
        <v>0</v>
      </c>
      <c r="S180" s="17">
        <v>10300</v>
      </c>
      <c r="T180" s="18">
        <v>9696</v>
      </c>
      <c r="U180" s="19">
        <v>8306.0499999999993</v>
      </c>
      <c r="V180" s="15">
        <v>7500</v>
      </c>
      <c r="W180" s="19">
        <v>7500</v>
      </c>
      <c r="X180" s="19">
        <v>847.12</v>
      </c>
      <c r="Y180" s="19">
        <v>7500</v>
      </c>
      <c r="Z180" s="19"/>
      <c r="AA180" s="19">
        <v>7500</v>
      </c>
      <c r="AB180" s="19"/>
      <c r="AC180" s="19">
        <f t="shared" si="85"/>
        <v>7500</v>
      </c>
      <c r="AD180" s="19"/>
      <c r="AE180" s="12" t="s">
        <v>398</v>
      </c>
      <c r="AF180" s="12" t="s">
        <v>399</v>
      </c>
      <c r="AI180" s="19">
        <f t="shared" si="86"/>
        <v>7500</v>
      </c>
      <c r="AJ180" s="18">
        <f t="shared" si="87"/>
        <v>7500</v>
      </c>
      <c r="AK180" s="18">
        <f t="shared" si="88"/>
        <v>7500</v>
      </c>
      <c r="AL180" s="18">
        <f t="shared" si="89"/>
        <v>7500</v>
      </c>
    </row>
    <row r="181" spans="1:38" x14ac:dyDescent="0.3">
      <c r="A181" s="21" t="s">
        <v>87</v>
      </c>
      <c r="B181" s="21" t="s">
        <v>400</v>
      </c>
      <c r="C181" s="22">
        <f>SUM(C173:C179)</f>
        <v>0</v>
      </c>
      <c r="D181" s="22">
        <f t="shared" ref="D181:O181" si="90">SUM(D173:D179)</f>
        <v>0</v>
      </c>
      <c r="E181" s="22">
        <f t="shared" si="90"/>
        <v>0</v>
      </c>
      <c r="F181" s="22">
        <f t="shared" si="90"/>
        <v>0</v>
      </c>
      <c r="G181" s="22">
        <f>SUM(G173:G179)</f>
        <v>0</v>
      </c>
      <c r="H181" s="22">
        <f t="shared" si="90"/>
        <v>0</v>
      </c>
      <c r="I181" s="22">
        <f t="shared" si="90"/>
        <v>0</v>
      </c>
      <c r="J181" s="22">
        <f>SUM(J173:J179)</f>
        <v>0</v>
      </c>
      <c r="K181" s="22">
        <f t="shared" si="90"/>
        <v>0</v>
      </c>
      <c r="L181" s="22">
        <f t="shared" si="90"/>
        <v>0</v>
      </c>
      <c r="M181" s="22">
        <f>SUM(M173:M179)</f>
        <v>81933.119999999995</v>
      </c>
      <c r="N181" s="22">
        <f t="shared" si="90"/>
        <v>81933.119999999995</v>
      </c>
      <c r="O181" s="22">
        <f t="shared" si="90"/>
        <v>78108.66</v>
      </c>
      <c r="P181" s="22">
        <f>SUM(P173:P179)</f>
        <v>90211.75</v>
      </c>
      <c r="Q181" s="22">
        <f t="shared" ref="Q181" si="91">SUM(Q173:Q179)</f>
        <v>90161.75</v>
      </c>
      <c r="R181" s="22">
        <f t="shared" ref="R181:X181" si="92">SUM(R173:R180)</f>
        <v>85475.25</v>
      </c>
      <c r="S181" s="22">
        <f t="shared" si="92"/>
        <v>94133.75</v>
      </c>
      <c r="T181" s="22">
        <f t="shared" si="92"/>
        <v>94133.75</v>
      </c>
      <c r="U181" s="22">
        <f t="shared" si="92"/>
        <v>88181.950000000012</v>
      </c>
      <c r="V181" s="22">
        <f t="shared" si="92"/>
        <v>92618.55</v>
      </c>
      <c r="W181" s="22">
        <f t="shared" si="92"/>
        <v>92618.55</v>
      </c>
      <c r="X181" s="22">
        <f t="shared" si="92"/>
        <v>38060.080000000002</v>
      </c>
      <c r="Y181" s="22">
        <f>SUM(Y173:Y180)</f>
        <v>96038.45</v>
      </c>
      <c r="Z181" s="22">
        <f t="shared" ref="Z181:AC181" si="93">SUM(Z173:Z180)</f>
        <v>0</v>
      </c>
      <c r="AA181" s="22">
        <f t="shared" si="93"/>
        <v>96038.45</v>
      </c>
      <c r="AB181" s="22">
        <f t="shared" si="93"/>
        <v>0</v>
      </c>
      <c r="AC181" s="22">
        <f t="shared" si="93"/>
        <v>96038.45</v>
      </c>
      <c r="AD181" s="22"/>
      <c r="AE181" s="22"/>
      <c r="AF181" s="22"/>
      <c r="AG181" s="22"/>
      <c r="AH181" s="22"/>
      <c r="AI181" s="22">
        <f>SUM(AI173:AI180)</f>
        <v>96038.45</v>
      </c>
      <c r="AJ181" s="22">
        <f>SUM(AJ173:AJ180)</f>
        <v>96038.45</v>
      </c>
      <c r="AK181" s="22">
        <f t="shared" ref="AK181:AL181" si="94">SUM(AK173:AK180)</f>
        <v>96038.45</v>
      </c>
      <c r="AL181" s="22">
        <f t="shared" si="94"/>
        <v>96038.45</v>
      </c>
    </row>
    <row r="182" spans="1:38" x14ac:dyDescent="0.3">
      <c r="A182" s="7" t="s">
        <v>401</v>
      </c>
      <c r="B182" s="8" t="s">
        <v>402</v>
      </c>
      <c r="C182" s="13"/>
      <c r="D182" s="13"/>
      <c r="E182" s="13"/>
      <c r="F182" s="13"/>
      <c r="G182" s="14"/>
      <c r="H182" s="13"/>
      <c r="I182" s="13"/>
      <c r="J182" s="14"/>
      <c r="K182" s="13"/>
      <c r="L182" s="13"/>
      <c r="M182" s="14"/>
      <c r="N182" s="13"/>
      <c r="O182" s="13"/>
      <c r="P182" s="11"/>
      <c r="S182" s="17"/>
      <c r="T182" s="18"/>
      <c r="U182" s="19"/>
      <c r="V182" s="15"/>
      <c r="W182" s="19"/>
      <c r="X182" s="19"/>
      <c r="Y182" s="19"/>
      <c r="Z182" s="19"/>
      <c r="AA182" s="19"/>
      <c r="AB182" s="19"/>
      <c r="AC182" s="19"/>
      <c r="AD182" s="19"/>
      <c r="AJ182" s="18"/>
      <c r="AK182" s="18"/>
      <c r="AL182" s="18"/>
    </row>
    <row r="183" spans="1:38" x14ac:dyDescent="0.3">
      <c r="A183" s="7" t="s">
        <v>403</v>
      </c>
      <c r="B183" s="7" t="s">
        <v>404</v>
      </c>
      <c r="C183" s="13">
        <v>99844</v>
      </c>
      <c r="D183" s="13">
        <v>99844</v>
      </c>
      <c r="E183" s="13">
        <v>111391</v>
      </c>
      <c r="F183" s="13">
        <v>111391</v>
      </c>
      <c r="G183" s="14">
        <v>115616</v>
      </c>
      <c r="H183" s="13">
        <v>155032.5</v>
      </c>
      <c r="I183" s="13">
        <v>111188</v>
      </c>
      <c r="J183" s="14">
        <v>115616</v>
      </c>
      <c r="K183" s="13">
        <v>159367.75</v>
      </c>
      <c r="L183" s="13">
        <v>127329</v>
      </c>
      <c r="M183" s="14">
        <v>95030</v>
      </c>
      <c r="N183" s="13">
        <v>94830</v>
      </c>
      <c r="O183" s="13">
        <v>82558</v>
      </c>
      <c r="P183" s="14">
        <v>99033</v>
      </c>
      <c r="Q183" s="16">
        <v>96684.05</v>
      </c>
      <c r="R183" s="16">
        <v>88036.28</v>
      </c>
      <c r="S183" s="17">
        <v>114488</v>
      </c>
      <c r="T183" s="18">
        <v>114488</v>
      </c>
      <c r="U183" s="19">
        <v>87496.08</v>
      </c>
      <c r="V183" s="15">
        <v>94500</v>
      </c>
      <c r="W183" s="19">
        <v>94500</v>
      </c>
      <c r="X183" s="19">
        <v>63943.53</v>
      </c>
      <c r="Y183" s="19">
        <v>89525</v>
      </c>
      <c r="Z183" s="19"/>
      <c r="AA183" s="19">
        <v>89525</v>
      </c>
      <c r="AB183" s="19"/>
      <c r="AC183" s="19">
        <f t="shared" ref="AC183:AC187" si="95">AA183</f>
        <v>89525</v>
      </c>
      <c r="AD183" s="19"/>
      <c r="AE183" t="s">
        <v>405</v>
      </c>
      <c r="AI183" s="19">
        <f t="shared" ref="AI183:AI187" si="96">AC183</f>
        <v>89525</v>
      </c>
      <c r="AJ183" s="18">
        <f>AC183</f>
        <v>89525</v>
      </c>
      <c r="AK183" s="18">
        <f>AC183</f>
        <v>89525</v>
      </c>
      <c r="AL183" s="18">
        <f>AC183</f>
        <v>89525</v>
      </c>
    </row>
    <row r="184" spans="1:38" x14ac:dyDescent="0.3">
      <c r="A184" s="7" t="s">
        <v>406</v>
      </c>
      <c r="B184" s="7" t="s">
        <v>407</v>
      </c>
      <c r="C184" s="13">
        <v>2123</v>
      </c>
      <c r="D184" s="13">
        <v>2119</v>
      </c>
      <c r="E184" s="13">
        <v>2123</v>
      </c>
      <c r="F184" s="13">
        <v>2123</v>
      </c>
      <c r="G184" s="14">
        <v>2130</v>
      </c>
      <c r="H184" s="13">
        <v>2130</v>
      </c>
      <c r="I184" s="13">
        <v>2123</v>
      </c>
      <c r="J184" s="14">
        <v>2315</v>
      </c>
      <c r="K184" s="13">
        <v>2315</v>
      </c>
      <c r="L184" s="13">
        <v>2250</v>
      </c>
      <c r="M184" s="14">
        <v>2385</v>
      </c>
      <c r="N184" s="13">
        <v>2585</v>
      </c>
      <c r="O184" s="13">
        <v>2585</v>
      </c>
      <c r="P184" s="14">
        <f>2585+200</f>
        <v>2785</v>
      </c>
      <c r="Q184" s="16">
        <v>2785</v>
      </c>
      <c r="R184" s="16">
        <v>2658</v>
      </c>
      <c r="S184" s="17">
        <v>2858</v>
      </c>
      <c r="T184" s="18">
        <v>2858</v>
      </c>
      <c r="U184" s="19">
        <v>2741</v>
      </c>
      <c r="V184" s="15">
        <v>2945</v>
      </c>
      <c r="W184" s="19">
        <v>2945</v>
      </c>
      <c r="X184" s="19">
        <v>2823</v>
      </c>
      <c r="Y184" s="19">
        <v>2965</v>
      </c>
      <c r="Z184" s="19"/>
      <c r="AA184" s="19">
        <v>2965</v>
      </c>
      <c r="AB184" s="19"/>
      <c r="AC184" s="19">
        <f t="shared" si="95"/>
        <v>2965</v>
      </c>
      <c r="AD184" s="19"/>
      <c r="AE184" t="s">
        <v>405</v>
      </c>
      <c r="AI184" s="19">
        <f t="shared" si="96"/>
        <v>2965</v>
      </c>
      <c r="AJ184" s="18">
        <f>AC184</f>
        <v>2965</v>
      </c>
      <c r="AK184" s="18">
        <f>AC184</f>
        <v>2965</v>
      </c>
      <c r="AL184" s="18">
        <f>AC184</f>
        <v>2965</v>
      </c>
    </row>
    <row r="185" spans="1:38" x14ac:dyDescent="0.3">
      <c r="A185" s="7" t="s">
        <v>408</v>
      </c>
      <c r="B185" s="7" t="s">
        <v>409</v>
      </c>
      <c r="C185" s="13">
        <v>7971</v>
      </c>
      <c r="D185" s="13">
        <v>7971</v>
      </c>
      <c r="E185" s="13">
        <v>11151</v>
      </c>
      <c r="F185" s="13">
        <v>11151</v>
      </c>
      <c r="G185" s="14">
        <v>11151</v>
      </c>
      <c r="H185" s="13">
        <v>11151</v>
      </c>
      <c r="I185" s="13">
        <v>11151</v>
      </c>
      <c r="J185" s="14">
        <v>13550</v>
      </c>
      <c r="K185" s="13">
        <v>13550</v>
      </c>
      <c r="L185" s="13">
        <v>10293</v>
      </c>
      <c r="M185" s="14">
        <v>11152</v>
      </c>
      <c r="N185" s="13">
        <v>11152</v>
      </c>
      <c r="O185" s="13">
        <v>11152</v>
      </c>
      <c r="P185" s="17">
        <f>11152+335</f>
        <v>11487</v>
      </c>
      <c r="Q185" s="16">
        <v>11487</v>
      </c>
      <c r="R185" s="16">
        <v>10278</v>
      </c>
      <c r="S185" s="17">
        <v>12025</v>
      </c>
      <c r="T185" s="18">
        <v>12025</v>
      </c>
      <c r="U185" s="19">
        <v>10586</v>
      </c>
      <c r="V185" s="15">
        <v>12990</v>
      </c>
      <c r="W185" s="19">
        <v>12990</v>
      </c>
      <c r="X185" s="19">
        <v>7099.5</v>
      </c>
      <c r="Y185" s="19">
        <v>10675</v>
      </c>
      <c r="Z185" s="19"/>
      <c r="AA185" s="19">
        <v>10675</v>
      </c>
      <c r="AB185" s="19"/>
      <c r="AC185" s="19">
        <f t="shared" si="95"/>
        <v>10675</v>
      </c>
      <c r="AD185" s="19"/>
      <c r="AE185" t="s">
        <v>410</v>
      </c>
      <c r="AI185" s="19">
        <f t="shared" si="96"/>
        <v>10675</v>
      </c>
      <c r="AJ185" s="18">
        <f>AC185</f>
        <v>10675</v>
      </c>
      <c r="AK185" s="18">
        <f>AC185</f>
        <v>10675</v>
      </c>
      <c r="AL185" s="18">
        <f>AC185</f>
        <v>10675</v>
      </c>
    </row>
    <row r="186" spans="1:38" x14ac:dyDescent="0.3">
      <c r="A186" s="7" t="s">
        <v>411</v>
      </c>
      <c r="B186" s="7" t="s">
        <v>412</v>
      </c>
      <c r="C186" s="13">
        <v>0</v>
      </c>
      <c r="D186" s="13">
        <v>0</v>
      </c>
      <c r="E186" s="13">
        <v>0</v>
      </c>
      <c r="F186" s="13">
        <v>0</v>
      </c>
      <c r="G186" s="14">
        <v>1000</v>
      </c>
      <c r="H186" s="13">
        <v>1000</v>
      </c>
      <c r="I186" s="13">
        <v>1000</v>
      </c>
      <c r="J186" s="14">
        <v>1100</v>
      </c>
      <c r="K186" s="13">
        <v>1200</v>
      </c>
      <c r="L186" s="13">
        <v>1200</v>
      </c>
      <c r="M186" s="14">
        <v>1320</v>
      </c>
      <c r="N186" s="13">
        <v>1320</v>
      </c>
      <c r="O186" s="13">
        <v>1320</v>
      </c>
      <c r="P186" s="14">
        <v>1360</v>
      </c>
      <c r="Q186" s="16">
        <v>3630</v>
      </c>
      <c r="R186" s="16">
        <v>3630</v>
      </c>
      <c r="S186" s="17">
        <v>4247</v>
      </c>
      <c r="T186" s="18">
        <v>4247</v>
      </c>
      <c r="U186" s="19">
        <v>3993</v>
      </c>
      <c r="V186" s="15">
        <v>3695</v>
      </c>
      <c r="W186" s="19">
        <v>3695</v>
      </c>
      <c r="X186" s="19">
        <v>3144.75</v>
      </c>
      <c r="Y186" s="19">
        <v>4403</v>
      </c>
      <c r="Z186" s="19"/>
      <c r="AA186" s="19">
        <v>4403</v>
      </c>
      <c r="AB186" s="19"/>
      <c r="AC186" s="19">
        <f t="shared" si="95"/>
        <v>4403</v>
      </c>
      <c r="AD186" s="19"/>
      <c r="AE186" t="s">
        <v>405</v>
      </c>
      <c r="AI186" s="19">
        <f t="shared" si="96"/>
        <v>4403</v>
      </c>
      <c r="AJ186" s="18">
        <f>AC186</f>
        <v>4403</v>
      </c>
      <c r="AK186" s="18">
        <f>AC186</f>
        <v>4403</v>
      </c>
      <c r="AL186" s="18">
        <f>AC186</f>
        <v>4403</v>
      </c>
    </row>
    <row r="187" spans="1:38" x14ac:dyDescent="0.3">
      <c r="A187" s="7" t="s">
        <v>413</v>
      </c>
      <c r="B187" s="7" t="s">
        <v>414</v>
      </c>
      <c r="C187" s="13"/>
      <c r="D187" s="13"/>
      <c r="E187" s="13"/>
      <c r="F187" s="13"/>
      <c r="G187" s="14"/>
      <c r="H187" s="13"/>
      <c r="I187" s="13"/>
      <c r="J187" s="14"/>
      <c r="K187" s="13"/>
      <c r="L187" s="13"/>
      <c r="M187" s="14">
        <v>0</v>
      </c>
      <c r="N187" s="13">
        <v>3600</v>
      </c>
      <c r="O187" s="13">
        <v>3600</v>
      </c>
      <c r="P187" s="14">
        <v>0</v>
      </c>
      <c r="Q187" s="16">
        <v>4078.95</v>
      </c>
      <c r="R187" s="16">
        <v>4078.95</v>
      </c>
      <c r="S187" s="17">
        <v>0</v>
      </c>
      <c r="T187" s="18">
        <v>3968</v>
      </c>
      <c r="U187" s="19">
        <v>3968</v>
      </c>
      <c r="V187" s="15">
        <v>0</v>
      </c>
      <c r="W187" s="19">
        <v>0</v>
      </c>
      <c r="X187" s="19">
        <v>0</v>
      </c>
      <c r="Y187" s="19">
        <v>0</v>
      </c>
      <c r="Z187" s="19"/>
      <c r="AA187" s="19">
        <v>0</v>
      </c>
      <c r="AB187" s="19"/>
      <c r="AC187" s="19">
        <f t="shared" si="95"/>
        <v>0</v>
      </c>
      <c r="AD187" s="19"/>
      <c r="AE187" t="s">
        <v>415</v>
      </c>
      <c r="AI187" s="19">
        <f t="shared" si="96"/>
        <v>0</v>
      </c>
      <c r="AJ187" s="18">
        <f>AC187</f>
        <v>0</v>
      </c>
      <c r="AK187" s="18">
        <f>AC187</f>
        <v>0</v>
      </c>
      <c r="AL187" s="18">
        <f>AC187</f>
        <v>0</v>
      </c>
    </row>
    <row r="188" spans="1:38" x14ac:dyDescent="0.3">
      <c r="A188" s="21" t="s">
        <v>87</v>
      </c>
      <c r="B188" s="21" t="s">
        <v>416</v>
      </c>
      <c r="C188" s="22">
        <f>SUM(C183:C186)</f>
        <v>109938</v>
      </c>
      <c r="D188" s="22">
        <f t="shared" ref="D188:L188" si="97">SUM(D183:D186)</f>
        <v>109934</v>
      </c>
      <c r="E188" s="22">
        <f t="shared" si="97"/>
        <v>124665</v>
      </c>
      <c r="F188" s="22">
        <f t="shared" si="97"/>
        <v>124665</v>
      </c>
      <c r="G188" s="22">
        <f>SUM(G183:G186)</f>
        <v>129897</v>
      </c>
      <c r="H188" s="22">
        <f t="shared" si="97"/>
        <v>169313.5</v>
      </c>
      <c r="I188" s="22">
        <f t="shared" si="97"/>
        <v>125462</v>
      </c>
      <c r="J188" s="22">
        <f>SUM(J183:J186)</f>
        <v>132581</v>
      </c>
      <c r="K188" s="22">
        <f t="shared" si="97"/>
        <v>176432.75</v>
      </c>
      <c r="L188" s="22">
        <f t="shared" si="97"/>
        <v>141072</v>
      </c>
      <c r="M188" s="22">
        <f t="shared" ref="M188:R188" si="98">SUM(M183:M187)</f>
        <v>109887</v>
      </c>
      <c r="N188" s="22">
        <f t="shared" si="98"/>
        <v>113487</v>
      </c>
      <c r="O188" s="22">
        <f t="shared" si="98"/>
        <v>101215</v>
      </c>
      <c r="P188" s="22">
        <f t="shared" si="98"/>
        <v>114665</v>
      </c>
      <c r="Q188" s="22">
        <f t="shared" si="98"/>
        <v>118665</v>
      </c>
      <c r="R188" s="22">
        <f t="shared" si="98"/>
        <v>108681.23</v>
      </c>
      <c r="S188" s="22">
        <f t="shared" ref="S188:X188" si="99">SUM(S183:S187)</f>
        <v>133618</v>
      </c>
      <c r="T188" s="22">
        <f t="shared" si="99"/>
        <v>137586</v>
      </c>
      <c r="U188" s="22">
        <f t="shared" si="99"/>
        <v>108784.08</v>
      </c>
      <c r="V188" s="22">
        <f t="shared" si="99"/>
        <v>114130</v>
      </c>
      <c r="W188" s="22">
        <f t="shared" si="99"/>
        <v>114130</v>
      </c>
      <c r="X188" s="22">
        <f t="shared" si="99"/>
        <v>77010.78</v>
      </c>
      <c r="Y188" s="22">
        <f>SUM(Y183:Y187)</f>
        <v>107568</v>
      </c>
      <c r="Z188" s="22">
        <f t="shared" ref="Z188:AC188" si="100">SUM(Z183:Z187)</f>
        <v>0</v>
      </c>
      <c r="AA188" s="22">
        <f t="shared" si="100"/>
        <v>107568</v>
      </c>
      <c r="AB188" s="22">
        <f t="shared" si="100"/>
        <v>0</v>
      </c>
      <c r="AC188" s="22">
        <f t="shared" si="100"/>
        <v>107568</v>
      </c>
      <c r="AD188" s="22"/>
      <c r="AE188" s="22"/>
      <c r="AF188" s="22"/>
      <c r="AG188" s="22"/>
      <c r="AH188" s="22"/>
      <c r="AI188" s="22">
        <f>SUM(AI183:AI187)</f>
        <v>107568</v>
      </c>
      <c r="AJ188" s="22">
        <f>SUM(AJ183:AJ187)</f>
        <v>107568</v>
      </c>
      <c r="AK188" s="22">
        <f t="shared" ref="AK188:AL188" si="101">SUM(AK183:AK187)</f>
        <v>107568</v>
      </c>
      <c r="AL188" s="22">
        <f t="shared" si="101"/>
        <v>107568</v>
      </c>
    </row>
    <row r="189" spans="1:38" x14ac:dyDescent="0.3">
      <c r="A189" s="7" t="s">
        <v>417</v>
      </c>
      <c r="B189" s="8" t="s">
        <v>418</v>
      </c>
      <c r="C189" s="13"/>
      <c r="D189" s="13"/>
      <c r="E189" s="13"/>
      <c r="F189" s="13"/>
      <c r="G189" s="14"/>
      <c r="H189" s="13"/>
      <c r="I189" s="13"/>
      <c r="J189" s="14"/>
      <c r="K189" s="13"/>
      <c r="L189" s="13"/>
      <c r="M189" s="14"/>
      <c r="N189" s="13"/>
      <c r="O189" s="13"/>
      <c r="P189" s="11"/>
      <c r="S189" s="17"/>
      <c r="T189" s="18"/>
      <c r="U189" s="19"/>
      <c r="V189" s="15"/>
      <c r="W189" s="19"/>
      <c r="X189" s="19"/>
      <c r="Y189" s="19"/>
      <c r="Z189" s="19"/>
      <c r="AA189" s="19"/>
      <c r="AB189" s="19"/>
      <c r="AC189" s="19"/>
      <c r="AD189" s="19"/>
      <c r="AJ189" s="18"/>
      <c r="AK189" s="18"/>
      <c r="AL189" s="18"/>
    </row>
    <row r="190" spans="1:38" ht="15" customHeight="1" x14ac:dyDescent="0.3">
      <c r="A190" s="7" t="s">
        <v>419</v>
      </c>
      <c r="B190" s="7" t="s">
        <v>92</v>
      </c>
      <c r="C190" s="13">
        <v>473712.67</v>
      </c>
      <c r="D190" s="13">
        <v>492890.17</v>
      </c>
      <c r="E190" s="13">
        <v>528486.80000000005</v>
      </c>
      <c r="F190" s="13">
        <v>547351.62</v>
      </c>
      <c r="G190" s="14">
        <v>575234.91639999999</v>
      </c>
      <c r="H190" s="13">
        <v>629122.34</v>
      </c>
      <c r="I190" s="13">
        <v>607131.24</v>
      </c>
      <c r="J190" s="14">
        <v>716355.4879999999</v>
      </c>
      <c r="K190" s="13">
        <v>724185.39</v>
      </c>
      <c r="L190" s="13">
        <v>708625.77</v>
      </c>
      <c r="M190" s="14">
        <v>856443.58</v>
      </c>
      <c r="N190" s="13">
        <v>894754.44</v>
      </c>
      <c r="O190" s="13">
        <v>792929.7</v>
      </c>
      <c r="P190" s="14">
        <v>825930.82559999998</v>
      </c>
      <c r="Q190" s="16">
        <v>815547.1</v>
      </c>
      <c r="R190" s="16">
        <v>773048.23</v>
      </c>
      <c r="S190" s="17">
        <v>864274.26180000009</v>
      </c>
      <c r="T190" s="18">
        <v>1031846.37</v>
      </c>
      <c r="U190" s="19">
        <v>770942.09</v>
      </c>
      <c r="V190" s="15">
        <v>931275.05</v>
      </c>
      <c r="W190" s="19">
        <v>931275.05</v>
      </c>
      <c r="X190" s="19">
        <v>367393.42</v>
      </c>
      <c r="Y190" s="19" t="e">
        <f>#REF!</f>
        <v>#REF!</v>
      </c>
      <c r="Z190" s="19"/>
      <c r="AA190" s="19" t="e">
        <f>$Y$190</f>
        <v>#REF!</v>
      </c>
      <c r="AB190" s="19"/>
      <c r="AC190" s="19" t="e">
        <f t="shared" ref="AC190:AC237" si="102">AA190</f>
        <v>#REF!</v>
      </c>
      <c r="AD190" s="19"/>
      <c r="AE190" s="12"/>
      <c r="AF190" s="129"/>
      <c r="AI190" s="18" t="e">
        <f>#REF!</f>
        <v>#REF!</v>
      </c>
      <c r="AJ190" s="18" t="e">
        <f>#REF!</f>
        <v>#REF!</v>
      </c>
      <c r="AK190" s="18" t="e">
        <f>#REF!</f>
        <v>#REF!</v>
      </c>
      <c r="AL190" s="18" t="e">
        <f>#REF!</f>
        <v>#REF!</v>
      </c>
    </row>
    <row r="191" spans="1:38" x14ac:dyDescent="0.3">
      <c r="A191" s="7" t="s">
        <v>420</v>
      </c>
      <c r="B191" s="7" t="s">
        <v>94</v>
      </c>
      <c r="C191" s="13">
        <v>43437</v>
      </c>
      <c r="D191" s="13">
        <v>42391.27</v>
      </c>
      <c r="E191" s="13">
        <v>30000</v>
      </c>
      <c r="F191" s="13">
        <v>51187.48</v>
      </c>
      <c r="G191" s="14">
        <v>30000</v>
      </c>
      <c r="H191" s="13">
        <v>65206.79</v>
      </c>
      <c r="I191" s="13">
        <v>63723.18</v>
      </c>
      <c r="J191" s="14">
        <v>52000</v>
      </c>
      <c r="K191" s="13">
        <v>74418.36</v>
      </c>
      <c r="L191" s="13">
        <v>89045.42</v>
      </c>
      <c r="M191" s="14">
        <v>45000</v>
      </c>
      <c r="N191" s="13">
        <v>47709</v>
      </c>
      <c r="O191" s="13">
        <v>60977.58</v>
      </c>
      <c r="P191" s="14">
        <v>60000</v>
      </c>
      <c r="Q191" s="16">
        <v>60701.74</v>
      </c>
      <c r="R191" s="16">
        <v>66483.72</v>
      </c>
      <c r="S191" s="17">
        <v>60000</v>
      </c>
      <c r="T191" s="18">
        <v>60000</v>
      </c>
      <c r="U191" s="19">
        <v>70551.009999999995</v>
      </c>
      <c r="V191" s="15">
        <v>42000</v>
      </c>
      <c r="W191" s="19">
        <v>42000</v>
      </c>
      <c r="X191" s="19">
        <v>39212.980000000003</v>
      </c>
      <c r="Y191" s="19">
        <v>71000</v>
      </c>
      <c r="Z191" s="19"/>
      <c r="AA191" s="19">
        <f>Y191</f>
        <v>71000</v>
      </c>
      <c r="AB191" s="19"/>
      <c r="AC191" s="19">
        <f t="shared" si="102"/>
        <v>71000</v>
      </c>
      <c r="AD191" s="19"/>
      <c r="AE191" t="s">
        <v>1774</v>
      </c>
      <c r="AI191" s="19">
        <f>$AC$191</f>
        <v>71000</v>
      </c>
      <c r="AJ191" s="18">
        <f>$AC$191</f>
        <v>71000</v>
      </c>
      <c r="AK191" s="18">
        <f>$AC$191</f>
        <v>71000</v>
      </c>
      <c r="AL191" s="18">
        <f>$AC$191</f>
        <v>71000</v>
      </c>
    </row>
    <row r="192" spans="1:38" s="139" customFormat="1" x14ac:dyDescent="0.3">
      <c r="A192" s="141" t="s">
        <v>421</v>
      </c>
      <c r="B192" s="141" t="s">
        <v>422</v>
      </c>
      <c r="C192" s="155">
        <v>18907.12</v>
      </c>
      <c r="D192" s="155">
        <v>11336.96</v>
      </c>
      <c r="E192" s="155">
        <v>9296.69</v>
      </c>
      <c r="F192" s="155">
        <v>7964.53</v>
      </c>
      <c r="G192" s="155">
        <v>8000</v>
      </c>
      <c r="H192" s="155">
        <v>12330</v>
      </c>
      <c r="I192" s="155">
        <v>12728</v>
      </c>
      <c r="J192" s="155">
        <v>11440</v>
      </c>
      <c r="K192" s="155">
        <v>6940.02</v>
      </c>
      <c r="L192" s="155">
        <v>3942.51</v>
      </c>
      <c r="M192" s="155">
        <v>32169.49</v>
      </c>
      <c r="N192" s="155">
        <v>32169.49</v>
      </c>
      <c r="O192" s="155">
        <v>18787.439999999999</v>
      </c>
      <c r="P192" s="155">
        <v>57189.599999999999</v>
      </c>
      <c r="Q192" s="142">
        <v>57189.599999999999</v>
      </c>
      <c r="R192" s="142">
        <v>48495.31</v>
      </c>
      <c r="S192" s="140">
        <v>46620.4</v>
      </c>
      <c r="T192" s="140">
        <v>46620.4</v>
      </c>
      <c r="U192" s="143">
        <v>33693.35</v>
      </c>
      <c r="V192" s="143">
        <v>82775.679999999993</v>
      </c>
      <c r="W192" s="143">
        <v>82775.679999999993</v>
      </c>
      <c r="X192" s="143">
        <v>30345.119999999999</v>
      </c>
      <c r="Y192" s="143" t="e">
        <f>#REF!</f>
        <v>#REF!</v>
      </c>
      <c r="Z192" s="143"/>
      <c r="AA192" s="143" t="e">
        <f>$Y$192</f>
        <v>#REF!</v>
      </c>
      <c r="AB192" s="143"/>
      <c r="AC192" s="143" t="e">
        <f t="shared" si="102"/>
        <v>#REF!</v>
      </c>
      <c r="AD192" s="143">
        <v>24000</v>
      </c>
      <c r="AE192" s="156"/>
      <c r="AF192" s="157" t="s">
        <v>423</v>
      </c>
      <c r="AI192" s="140" t="e">
        <f>#REF!</f>
        <v>#REF!</v>
      </c>
      <c r="AJ192" s="140" t="e">
        <f>#REF!</f>
        <v>#REF!</v>
      </c>
      <c r="AK192" s="140" t="e">
        <f>#REF!</f>
        <v>#REF!</v>
      </c>
      <c r="AL192" s="140" t="e">
        <f>#REF!</f>
        <v>#REF!</v>
      </c>
    </row>
    <row r="193" spans="1:38" ht="57.6" x14ac:dyDescent="0.3">
      <c r="A193" s="7" t="s">
        <v>424</v>
      </c>
      <c r="B193" s="7" t="s">
        <v>425</v>
      </c>
      <c r="C193" s="13">
        <v>0</v>
      </c>
      <c r="D193" s="13">
        <v>0</v>
      </c>
      <c r="E193" s="13">
        <v>0</v>
      </c>
      <c r="F193" s="13">
        <v>0</v>
      </c>
      <c r="G193" s="14">
        <v>0</v>
      </c>
      <c r="H193" s="13">
        <v>0</v>
      </c>
      <c r="I193" s="13">
        <v>0</v>
      </c>
      <c r="J193" s="14">
        <v>0</v>
      </c>
      <c r="K193" s="13">
        <v>0</v>
      </c>
      <c r="L193" s="13">
        <v>0</v>
      </c>
      <c r="M193" s="14">
        <v>2200</v>
      </c>
      <c r="N193" s="13">
        <v>2200</v>
      </c>
      <c r="O193" s="13">
        <v>952.9</v>
      </c>
      <c r="P193" s="14">
        <v>2200</v>
      </c>
      <c r="Q193" s="16">
        <v>2200</v>
      </c>
      <c r="R193" s="16">
        <v>2143.4899999999998</v>
      </c>
      <c r="S193" s="17">
        <v>2500</v>
      </c>
      <c r="T193" s="18">
        <v>2975</v>
      </c>
      <c r="U193" s="19">
        <v>2926.29</v>
      </c>
      <c r="V193" s="15">
        <v>3000</v>
      </c>
      <c r="W193" s="19">
        <v>3000</v>
      </c>
      <c r="X193" s="19">
        <v>-1472.11</v>
      </c>
      <c r="Y193" s="19">
        <v>3000</v>
      </c>
      <c r="Z193" s="19"/>
      <c r="AA193" s="19">
        <v>3000</v>
      </c>
      <c r="AB193" s="19"/>
      <c r="AC193" s="19">
        <f t="shared" si="102"/>
        <v>3000</v>
      </c>
      <c r="AD193" s="19"/>
      <c r="AE193" s="12" t="s">
        <v>386</v>
      </c>
      <c r="AF193" s="109" t="s">
        <v>426</v>
      </c>
      <c r="AG193" s="12"/>
      <c r="AH193" s="12"/>
      <c r="AI193" s="108">
        <f>$AC$193</f>
        <v>3000</v>
      </c>
      <c r="AJ193" s="18">
        <f>$AC$193</f>
        <v>3000</v>
      </c>
      <c r="AK193" s="18">
        <f>$AC$193</f>
        <v>3000</v>
      </c>
      <c r="AL193" s="18">
        <f>$AC$193</f>
        <v>3000</v>
      </c>
    </row>
    <row r="194" spans="1:38" x14ac:dyDescent="0.3">
      <c r="A194" s="7" t="s">
        <v>427</v>
      </c>
      <c r="B194" s="7" t="s">
        <v>36</v>
      </c>
      <c r="C194" s="13">
        <v>45095.45</v>
      </c>
      <c r="D194" s="13">
        <v>41249.839999999997</v>
      </c>
      <c r="E194" s="13">
        <v>43485.63</v>
      </c>
      <c r="F194" s="13">
        <v>45973.73</v>
      </c>
      <c r="G194" s="14">
        <v>46912.471104600001</v>
      </c>
      <c r="H194" s="13">
        <v>55630.34</v>
      </c>
      <c r="I194" s="13">
        <v>55630.34</v>
      </c>
      <c r="J194" s="14">
        <v>59654.35483199999</v>
      </c>
      <c r="K194" s="13">
        <v>60676.87</v>
      </c>
      <c r="L194" s="13">
        <v>60676.87</v>
      </c>
      <c r="M194" s="14">
        <v>67596.399999999994</v>
      </c>
      <c r="N194" s="13">
        <v>67596.399999999994</v>
      </c>
      <c r="O194" s="13">
        <v>64784.09</v>
      </c>
      <c r="P194" s="14">
        <f>(P190+P191+P192)*7.65%</f>
        <v>72148.712558400002</v>
      </c>
      <c r="Q194" s="16">
        <v>72148.710000000006</v>
      </c>
      <c r="R194" s="16">
        <v>67008.42</v>
      </c>
      <c r="S194" s="17">
        <v>74273.441627700013</v>
      </c>
      <c r="T194" s="18">
        <v>74273.440000000002</v>
      </c>
      <c r="U194" s="19">
        <v>66142.649999999994</v>
      </c>
      <c r="V194" s="15">
        <v>80787.88</v>
      </c>
      <c r="W194" s="19">
        <v>80787.88</v>
      </c>
      <c r="X194" s="19">
        <v>33045.72</v>
      </c>
      <c r="Y194" s="19" t="e">
        <f>#REF!+5431.5</f>
        <v>#REF!</v>
      </c>
      <c r="Z194" s="19"/>
      <c r="AA194" s="19" t="e">
        <f t="shared" ref="AA194:AA199" si="103">Y194</f>
        <v>#REF!</v>
      </c>
      <c r="AB194" s="19"/>
      <c r="AC194" s="19" t="e">
        <f t="shared" si="102"/>
        <v>#REF!</v>
      </c>
      <c r="AD194" s="19"/>
      <c r="AI194" s="18" t="e">
        <f>#REF!+5431.5</f>
        <v>#REF!</v>
      </c>
      <c r="AJ194" s="18" t="e">
        <f>#REF!+5431.5</f>
        <v>#REF!</v>
      </c>
      <c r="AK194" s="18" t="e">
        <f>#REF!+5431.5</f>
        <v>#REF!</v>
      </c>
      <c r="AL194" s="18" t="e">
        <f>#REF!+5431.5</f>
        <v>#REF!</v>
      </c>
    </row>
    <row r="195" spans="1:38" x14ac:dyDescent="0.3">
      <c r="A195" s="7" t="s">
        <v>428</v>
      </c>
      <c r="B195" s="7" t="s">
        <v>38</v>
      </c>
      <c r="C195" s="13">
        <v>10040.790000000001</v>
      </c>
      <c r="D195" s="13">
        <v>10040.790000000001</v>
      </c>
      <c r="E195" s="13">
        <v>11838.1</v>
      </c>
      <c r="F195" s="13">
        <v>11628.59</v>
      </c>
      <c r="G195" s="14">
        <v>10814.416428320001</v>
      </c>
      <c r="H195" s="13">
        <v>11815.89</v>
      </c>
      <c r="I195" s="13">
        <v>10603.17</v>
      </c>
      <c r="J195" s="14">
        <v>13467.483174399998</v>
      </c>
      <c r="K195" s="13">
        <v>12679.32</v>
      </c>
      <c r="L195" s="13">
        <v>11911.05</v>
      </c>
      <c r="M195" s="14">
        <v>5874.96</v>
      </c>
      <c r="N195" s="13">
        <v>5874.96</v>
      </c>
      <c r="O195" s="13">
        <v>2071.5300000000002</v>
      </c>
      <c r="P195" s="14">
        <v>0</v>
      </c>
      <c r="Q195" s="16">
        <v>0</v>
      </c>
      <c r="R195" s="16">
        <v>0</v>
      </c>
      <c r="S195" s="17">
        <v>36937.975323599989</v>
      </c>
      <c r="T195" s="18">
        <v>36937.980000000003</v>
      </c>
      <c r="U195" s="19">
        <v>35215.68</v>
      </c>
      <c r="V195" s="15">
        <v>43583.67</v>
      </c>
      <c r="W195" s="19">
        <v>43583.67</v>
      </c>
      <c r="X195" s="19">
        <v>16609.28</v>
      </c>
      <c r="Y195" s="19" t="e">
        <f>#REF!</f>
        <v>#REF!</v>
      </c>
      <c r="Z195" s="19"/>
      <c r="AA195" s="19" t="e">
        <f t="shared" si="103"/>
        <v>#REF!</v>
      </c>
      <c r="AB195" s="19"/>
      <c r="AC195" s="19" t="e">
        <f t="shared" si="102"/>
        <v>#REF!</v>
      </c>
      <c r="AD195" s="19"/>
      <c r="AI195" s="18" t="e">
        <f>#REF!</f>
        <v>#REF!</v>
      </c>
      <c r="AJ195" s="18" t="e">
        <f>#REF!</f>
        <v>#REF!</v>
      </c>
      <c r="AK195" s="18" t="e">
        <f>#REF!</f>
        <v>#REF!</v>
      </c>
      <c r="AL195" s="18" t="e">
        <f>#REF!</f>
        <v>#REF!</v>
      </c>
    </row>
    <row r="196" spans="1:38" x14ac:dyDescent="0.3">
      <c r="A196" s="7" t="s">
        <v>429</v>
      </c>
      <c r="B196" s="7" t="s">
        <v>40</v>
      </c>
      <c r="C196" s="13">
        <v>85837.5</v>
      </c>
      <c r="D196" s="13">
        <v>85837.5</v>
      </c>
      <c r="E196" s="13">
        <v>100716</v>
      </c>
      <c r="F196" s="13">
        <v>86135.5</v>
      </c>
      <c r="G196" s="14">
        <v>119664</v>
      </c>
      <c r="H196" s="13">
        <v>98581.66</v>
      </c>
      <c r="I196" s="13">
        <v>96487.17</v>
      </c>
      <c r="J196" s="14">
        <v>118512</v>
      </c>
      <c r="K196" s="13">
        <v>123956.5</v>
      </c>
      <c r="L196" s="13">
        <v>123956.5</v>
      </c>
      <c r="M196" s="14">
        <v>171456</v>
      </c>
      <c r="N196" s="13">
        <v>171456</v>
      </c>
      <c r="O196" s="13">
        <v>135731</v>
      </c>
      <c r="P196" s="14">
        <v>128520</v>
      </c>
      <c r="Q196" s="16">
        <v>100886</v>
      </c>
      <c r="R196" s="16">
        <v>100886</v>
      </c>
      <c r="S196" s="17">
        <v>131214</v>
      </c>
      <c r="T196" s="18">
        <v>131214</v>
      </c>
      <c r="U196" s="19">
        <v>114399.5</v>
      </c>
      <c r="V196" s="15">
        <v>142848</v>
      </c>
      <c r="W196" s="19">
        <v>142848</v>
      </c>
      <c r="X196" s="19">
        <v>49403.5</v>
      </c>
      <c r="Y196" s="19" t="e">
        <f>#REF!</f>
        <v>#REF!</v>
      </c>
      <c r="Z196" s="19"/>
      <c r="AA196" s="19" t="e">
        <f t="shared" si="103"/>
        <v>#REF!</v>
      </c>
      <c r="AB196" s="19"/>
      <c r="AC196" s="19" t="e">
        <f t="shared" si="102"/>
        <v>#REF!</v>
      </c>
      <c r="AD196" s="19"/>
      <c r="AI196" s="18" t="e">
        <f>#REF!</f>
        <v>#REF!</v>
      </c>
      <c r="AJ196" s="18" t="e">
        <f>#REF!</f>
        <v>#REF!</v>
      </c>
      <c r="AK196" s="18" t="e">
        <f>#REF!</f>
        <v>#REF!</v>
      </c>
      <c r="AL196" s="18" t="e">
        <f>#REF!</f>
        <v>#REF!</v>
      </c>
    </row>
    <row r="197" spans="1:38" x14ac:dyDescent="0.3">
      <c r="A197" s="7" t="s">
        <v>430</v>
      </c>
      <c r="B197" s="7" t="s">
        <v>42</v>
      </c>
      <c r="C197" s="13">
        <v>5790.38</v>
      </c>
      <c r="D197" s="13">
        <v>5790.38</v>
      </c>
      <c r="E197" s="13">
        <v>7289.98</v>
      </c>
      <c r="F197" s="13">
        <v>6800.44</v>
      </c>
      <c r="G197" s="14">
        <v>7708.1478797600003</v>
      </c>
      <c r="H197" s="13">
        <v>8411.07</v>
      </c>
      <c r="I197" s="13">
        <v>7477.08</v>
      </c>
      <c r="J197" s="14">
        <v>9599.1635391999989</v>
      </c>
      <c r="K197" s="13">
        <v>9599.16</v>
      </c>
      <c r="L197" s="13">
        <v>8592.9699999999993</v>
      </c>
      <c r="M197" s="14">
        <v>11409.34</v>
      </c>
      <c r="N197" s="13">
        <v>11409.34</v>
      </c>
      <c r="O197" s="13">
        <v>9592.0499999999993</v>
      </c>
      <c r="P197" s="14">
        <v>11067.473063040003</v>
      </c>
      <c r="Q197" s="16">
        <v>12347.88</v>
      </c>
      <c r="R197" s="16">
        <v>12347.88</v>
      </c>
      <c r="S197" s="17">
        <v>10576.2578918</v>
      </c>
      <c r="T197" s="18">
        <v>10576.26</v>
      </c>
      <c r="U197" s="19">
        <v>8535.4</v>
      </c>
      <c r="V197" s="15">
        <v>10989.05</v>
      </c>
      <c r="W197" s="19">
        <v>10989.05</v>
      </c>
      <c r="X197" s="19">
        <v>4288.17</v>
      </c>
      <c r="Y197" s="19" t="e">
        <f>#REF!</f>
        <v>#REF!</v>
      </c>
      <c r="Z197" s="19"/>
      <c r="AA197" s="19" t="e">
        <f t="shared" si="103"/>
        <v>#REF!</v>
      </c>
      <c r="AB197" s="19"/>
      <c r="AC197" s="19" t="e">
        <f t="shared" si="102"/>
        <v>#REF!</v>
      </c>
      <c r="AD197" s="19"/>
      <c r="AI197" s="18" t="e">
        <f>#REF!</f>
        <v>#REF!</v>
      </c>
      <c r="AJ197" s="18" t="e">
        <f>#REF!</f>
        <v>#REF!</v>
      </c>
      <c r="AK197" s="18" t="e">
        <f>#REF!</f>
        <v>#REF!</v>
      </c>
      <c r="AL197" s="18" t="e">
        <f>#REF!</f>
        <v>#REF!</v>
      </c>
    </row>
    <row r="198" spans="1:38" x14ac:dyDescent="0.3">
      <c r="A198" s="7" t="s">
        <v>431</v>
      </c>
      <c r="B198" s="7" t="s">
        <v>44</v>
      </c>
      <c r="C198" s="13">
        <v>963.52</v>
      </c>
      <c r="D198" s="13">
        <v>863.89</v>
      </c>
      <c r="E198" s="13">
        <v>780.8</v>
      </c>
      <c r="F198" s="13">
        <v>306.48</v>
      </c>
      <c r="G198" s="14">
        <v>114.4</v>
      </c>
      <c r="H198" s="13">
        <v>1699.41</v>
      </c>
      <c r="I198" s="13">
        <v>1699.41</v>
      </c>
      <c r="J198" s="14">
        <v>1643.2000000000003</v>
      </c>
      <c r="K198" s="13">
        <v>2431.36</v>
      </c>
      <c r="L198" s="13">
        <v>2431.36</v>
      </c>
      <c r="M198" s="14">
        <v>2059.1999999999998</v>
      </c>
      <c r="N198" s="13">
        <v>2059.1999999999998</v>
      </c>
      <c r="O198" s="13">
        <v>2320.84</v>
      </c>
      <c r="P198" s="14">
        <v>1915.2000000000007</v>
      </c>
      <c r="Q198" s="16">
        <v>1915.24</v>
      </c>
      <c r="R198" s="16">
        <v>1915.24</v>
      </c>
      <c r="S198" s="17">
        <v>1743.8975999999993</v>
      </c>
      <c r="T198" s="18">
        <v>1743.9</v>
      </c>
      <c r="U198" s="19">
        <v>596.01</v>
      </c>
      <c r="V198" s="15">
        <v>212.8</v>
      </c>
      <c r="W198" s="19">
        <v>212.8</v>
      </c>
      <c r="X198" s="19">
        <v>47.22</v>
      </c>
      <c r="Y198" s="19" t="e">
        <f>#REF!</f>
        <v>#REF!</v>
      </c>
      <c r="Z198" s="19"/>
      <c r="AA198" s="19" t="e">
        <f t="shared" si="103"/>
        <v>#REF!</v>
      </c>
      <c r="AB198" s="19"/>
      <c r="AC198" s="19" t="e">
        <f t="shared" si="102"/>
        <v>#REF!</v>
      </c>
      <c r="AD198" s="19"/>
      <c r="AI198" s="18" t="e">
        <f>#REF!</f>
        <v>#REF!</v>
      </c>
      <c r="AJ198" s="18" t="e">
        <f>#REF!</f>
        <v>#REF!</v>
      </c>
      <c r="AK198" s="18" t="e">
        <f>#REF!</f>
        <v>#REF!</v>
      </c>
      <c r="AL198" s="18" t="e">
        <f>#REF!</f>
        <v>#REF!</v>
      </c>
    </row>
    <row r="199" spans="1:38" x14ac:dyDescent="0.3">
      <c r="A199" s="7" t="s">
        <v>432</v>
      </c>
      <c r="B199" s="7" t="s">
        <v>46</v>
      </c>
      <c r="C199" s="13">
        <v>14494.58</v>
      </c>
      <c r="D199" s="13">
        <v>14494.58</v>
      </c>
      <c r="E199" s="13">
        <v>16499.07</v>
      </c>
      <c r="F199" s="13">
        <v>16499.07</v>
      </c>
      <c r="G199" s="14">
        <v>12582.07</v>
      </c>
      <c r="H199" s="13">
        <v>12582.07</v>
      </c>
      <c r="I199" s="13">
        <v>11452.46</v>
      </c>
      <c r="J199" s="14">
        <v>12582.07</v>
      </c>
      <c r="K199" s="13">
        <v>12582.08</v>
      </c>
      <c r="L199" s="13">
        <v>19463.099999999999</v>
      </c>
      <c r="M199" s="14">
        <v>28970</v>
      </c>
      <c r="N199" s="13">
        <v>33769.31</v>
      </c>
      <c r="O199" s="13">
        <v>33769.31</v>
      </c>
      <c r="P199" s="14">
        <v>28969.599999999999</v>
      </c>
      <c r="Q199" s="16">
        <v>48775.22</v>
      </c>
      <c r="R199" s="16">
        <v>48775.22</v>
      </c>
      <c r="S199" s="17">
        <v>50000</v>
      </c>
      <c r="T199" s="18">
        <v>50072.2</v>
      </c>
      <c r="U199" s="19">
        <v>50072.2</v>
      </c>
      <c r="V199" s="15">
        <v>63000</v>
      </c>
      <c r="W199" s="19">
        <v>63000</v>
      </c>
      <c r="X199" s="19">
        <v>28843.4</v>
      </c>
      <c r="Y199" s="19" t="e">
        <f>#REF!</f>
        <v>#REF!</v>
      </c>
      <c r="Z199" s="19"/>
      <c r="AA199" s="19" t="e">
        <f t="shared" si="103"/>
        <v>#REF!</v>
      </c>
      <c r="AB199" s="19"/>
      <c r="AC199" s="19" t="e">
        <f t="shared" si="102"/>
        <v>#REF!</v>
      </c>
      <c r="AD199" s="19"/>
      <c r="AI199" s="18" t="e">
        <f>#REF!</f>
        <v>#REF!</v>
      </c>
      <c r="AJ199" s="18" t="e">
        <f>#REF!</f>
        <v>#REF!</v>
      </c>
      <c r="AK199" s="18" t="e">
        <f>#REF!</f>
        <v>#REF!</v>
      </c>
      <c r="AL199" s="18" t="e">
        <f>#REF!</f>
        <v>#REF!</v>
      </c>
    </row>
    <row r="200" spans="1:38" ht="129.6" x14ac:dyDescent="0.3">
      <c r="A200" s="7" t="s">
        <v>433</v>
      </c>
      <c r="B200" s="7" t="s">
        <v>114</v>
      </c>
      <c r="C200" s="13">
        <v>490</v>
      </c>
      <c r="D200" s="13">
        <v>490</v>
      </c>
      <c r="E200" s="13">
        <v>1758</v>
      </c>
      <c r="F200" s="13">
        <v>1758</v>
      </c>
      <c r="G200" s="14">
        <v>1758</v>
      </c>
      <c r="H200" s="13">
        <v>869.42</v>
      </c>
      <c r="I200" s="13">
        <v>869.42</v>
      </c>
      <c r="J200" s="14">
        <v>13958</v>
      </c>
      <c r="K200" s="13">
        <v>18419.849999999999</v>
      </c>
      <c r="L200" s="13">
        <v>17612</v>
      </c>
      <c r="M200" s="14">
        <v>18500</v>
      </c>
      <c r="N200" s="13">
        <v>24066.799999999999</v>
      </c>
      <c r="O200" s="13">
        <v>24426.799999999999</v>
      </c>
      <c r="P200" s="14">
        <f>18500+2800</f>
        <v>21300</v>
      </c>
      <c r="Q200" s="16">
        <v>32354.1</v>
      </c>
      <c r="R200" s="16">
        <v>32264.1</v>
      </c>
      <c r="S200" s="17">
        <v>19479</v>
      </c>
      <c r="T200" s="18">
        <v>19479</v>
      </c>
      <c r="U200" s="19">
        <v>14362.51</v>
      </c>
      <c r="V200" s="15">
        <v>15140</v>
      </c>
      <c r="W200" s="19">
        <v>15140</v>
      </c>
      <c r="X200" s="19">
        <v>590</v>
      </c>
      <c r="Y200" s="19">
        <v>34292.199999999997</v>
      </c>
      <c r="Z200" s="19"/>
      <c r="AA200" s="19">
        <v>34292.199999999997</v>
      </c>
      <c r="AB200" s="19"/>
      <c r="AC200" s="19">
        <f t="shared" si="102"/>
        <v>34292.199999999997</v>
      </c>
      <c r="AD200" s="19"/>
      <c r="AE200" s="12"/>
      <c r="AF200" s="101" t="s">
        <v>1782</v>
      </c>
      <c r="AG200" s="12"/>
      <c r="AH200" s="12"/>
      <c r="AI200" s="108">
        <f t="shared" ref="AI200:AI237" si="104">AC200</f>
        <v>34292.199999999997</v>
      </c>
      <c r="AJ200" s="18">
        <f t="shared" ref="AJ200:AJ237" si="105">AC200</f>
        <v>34292.199999999997</v>
      </c>
      <c r="AK200" s="18">
        <f t="shared" ref="AK200:AK237" si="106">AC200</f>
        <v>34292.199999999997</v>
      </c>
      <c r="AL200" s="18">
        <f t="shared" ref="AL200:AL237" si="107">AC200</f>
        <v>34292.199999999997</v>
      </c>
    </row>
    <row r="201" spans="1:38" ht="15.6" x14ac:dyDescent="0.3">
      <c r="A201" s="7" t="s">
        <v>434</v>
      </c>
      <c r="B201" s="7" t="s">
        <v>435</v>
      </c>
      <c r="C201" s="13">
        <v>0</v>
      </c>
      <c r="D201" s="13">
        <v>0</v>
      </c>
      <c r="E201" s="13">
        <v>0</v>
      </c>
      <c r="F201" s="13">
        <v>0</v>
      </c>
      <c r="G201" s="14">
        <v>0</v>
      </c>
      <c r="H201" s="13">
        <v>0</v>
      </c>
      <c r="I201" s="13">
        <v>0</v>
      </c>
      <c r="J201" s="14">
        <v>0</v>
      </c>
      <c r="K201" s="13">
        <v>0</v>
      </c>
      <c r="L201" s="13">
        <v>0</v>
      </c>
      <c r="M201" s="14">
        <v>13000</v>
      </c>
      <c r="N201" s="13">
        <v>5000</v>
      </c>
      <c r="O201" s="13">
        <v>0</v>
      </c>
      <c r="P201" s="14">
        <v>13000</v>
      </c>
      <c r="Q201" s="16">
        <v>0</v>
      </c>
      <c r="R201" s="16">
        <v>0</v>
      </c>
      <c r="S201" s="17">
        <v>0</v>
      </c>
      <c r="T201" s="18">
        <v>0</v>
      </c>
      <c r="U201" s="19">
        <v>0</v>
      </c>
      <c r="V201" s="15">
        <v>10000</v>
      </c>
      <c r="W201" s="19">
        <v>10000</v>
      </c>
      <c r="X201" s="19">
        <v>0</v>
      </c>
      <c r="Y201" s="19">
        <v>10000</v>
      </c>
      <c r="Z201" s="19"/>
      <c r="AA201" s="19">
        <v>10000</v>
      </c>
      <c r="AB201" s="19"/>
      <c r="AC201" s="19">
        <f t="shared" si="102"/>
        <v>10000</v>
      </c>
      <c r="AD201" s="19"/>
      <c r="AE201" s="130" t="s">
        <v>386</v>
      </c>
      <c r="AF201" s="12" t="s">
        <v>436</v>
      </c>
      <c r="AG201" s="12"/>
      <c r="AI201" s="19">
        <f t="shared" si="104"/>
        <v>10000</v>
      </c>
      <c r="AJ201" s="18">
        <f t="shared" si="105"/>
        <v>10000</v>
      </c>
      <c r="AK201" s="18">
        <f t="shared" si="106"/>
        <v>10000</v>
      </c>
      <c r="AL201" s="18">
        <f t="shared" si="107"/>
        <v>10000</v>
      </c>
    </row>
    <row r="202" spans="1:38" hidden="1" x14ac:dyDescent="0.3">
      <c r="A202" s="7" t="s">
        <v>437</v>
      </c>
      <c r="B202" s="7" t="s">
        <v>438</v>
      </c>
      <c r="C202" s="13">
        <v>1377.77</v>
      </c>
      <c r="D202" s="13">
        <v>1377.77</v>
      </c>
      <c r="E202" s="13">
        <v>0</v>
      </c>
      <c r="F202" s="13">
        <v>0</v>
      </c>
      <c r="G202" s="14">
        <v>0</v>
      </c>
      <c r="H202" s="13">
        <v>0</v>
      </c>
      <c r="I202" s="13">
        <v>0</v>
      </c>
      <c r="J202" s="14">
        <v>0</v>
      </c>
      <c r="K202" s="13">
        <v>0</v>
      </c>
      <c r="L202" s="13">
        <v>0</v>
      </c>
      <c r="M202" s="14">
        <v>0</v>
      </c>
      <c r="N202" s="13">
        <v>0</v>
      </c>
      <c r="O202" s="13">
        <v>0</v>
      </c>
      <c r="P202" s="14">
        <v>0</v>
      </c>
      <c r="Q202" s="16">
        <v>0</v>
      </c>
      <c r="R202" s="16">
        <v>0</v>
      </c>
      <c r="S202" s="17">
        <v>0</v>
      </c>
      <c r="T202" s="18">
        <v>0</v>
      </c>
      <c r="U202" s="19">
        <v>0</v>
      </c>
      <c r="V202" s="15">
        <v>0</v>
      </c>
      <c r="W202" s="19">
        <v>0</v>
      </c>
      <c r="X202" s="19">
        <v>0</v>
      </c>
      <c r="Y202" s="19">
        <v>400</v>
      </c>
      <c r="Z202" s="18">
        <v>-400</v>
      </c>
      <c r="AA202" s="19">
        <v>0</v>
      </c>
      <c r="AB202" s="19"/>
      <c r="AC202" s="19">
        <f t="shared" si="102"/>
        <v>0</v>
      </c>
      <c r="AD202" s="19"/>
      <c r="AF202" s="12" t="s">
        <v>439</v>
      </c>
      <c r="AI202" s="19">
        <f t="shared" si="104"/>
        <v>0</v>
      </c>
      <c r="AJ202" s="18">
        <f t="shared" si="105"/>
        <v>0</v>
      </c>
      <c r="AK202" s="18">
        <f t="shared" si="106"/>
        <v>0</v>
      </c>
      <c r="AL202" s="18">
        <f t="shared" si="107"/>
        <v>0</v>
      </c>
    </row>
    <row r="203" spans="1:38" ht="43.2" x14ac:dyDescent="0.3">
      <c r="A203" s="7" t="s">
        <v>440</v>
      </c>
      <c r="B203" s="7" t="s">
        <v>441</v>
      </c>
      <c r="C203" s="13">
        <v>0</v>
      </c>
      <c r="D203" s="13">
        <v>0</v>
      </c>
      <c r="E203" s="13">
        <v>0</v>
      </c>
      <c r="F203" s="13">
        <v>0</v>
      </c>
      <c r="G203" s="14">
        <v>0</v>
      </c>
      <c r="H203" s="13">
        <v>0</v>
      </c>
      <c r="I203" s="13">
        <v>0</v>
      </c>
      <c r="J203" s="14">
        <v>0</v>
      </c>
      <c r="K203" s="13">
        <v>0</v>
      </c>
      <c r="L203" s="13">
        <v>0</v>
      </c>
      <c r="M203" s="14">
        <v>0</v>
      </c>
      <c r="N203" s="13">
        <v>809.19</v>
      </c>
      <c r="O203" s="13">
        <v>0</v>
      </c>
      <c r="P203" s="14">
        <v>0</v>
      </c>
      <c r="Q203" s="16">
        <v>117.54</v>
      </c>
      <c r="R203" s="16">
        <v>117.54</v>
      </c>
      <c r="S203" s="17">
        <v>250</v>
      </c>
      <c r="T203" s="18">
        <v>250</v>
      </c>
      <c r="U203" s="19">
        <v>74.05</v>
      </c>
      <c r="V203" s="15">
        <v>500</v>
      </c>
      <c r="W203" s="19">
        <v>500</v>
      </c>
      <c r="X203" s="19">
        <v>498</v>
      </c>
      <c r="Y203" s="19">
        <v>500</v>
      </c>
      <c r="Z203" s="19">
        <v>200</v>
      </c>
      <c r="AA203" s="19">
        <v>700</v>
      </c>
      <c r="AB203" s="19"/>
      <c r="AC203" s="19">
        <f t="shared" si="102"/>
        <v>700</v>
      </c>
      <c r="AD203" s="19"/>
      <c r="AE203" s="130" t="s">
        <v>386</v>
      </c>
      <c r="AF203" s="12" t="s">
        <v>442</v>
      </c>
      <c r="AG203" s="12"/>
      <c r="AI203" s="19">
        <f t="shared" si="104"/>
        <v>700</v>
      </c>
      <c r="AJ203" s="18">
        <f t="shared" si="105"/>
        <v>700</v>
      </c>
      <c r="AK203" s="18">
        <f t="shared" si="106"/>
        <v>700</v>
      </c>
      <c r="AL203" s="18">
        <f t="shared" si="107"/>
        <v>700</v>
      </c>
    </row>
    <row r="204" spans="1:38" ht="97.95" customHeight="1" x14ac:dyDescent="0.3">
      <c r="A204" s="7" t="s">
        <v>443</v>
      </c>
      <c r="B204" s="7" t="s">
        <v>56</v>
      </c>
      <c r="C204" s="13">
        <v>8940.0400000000009</v>
      </c>
      <c r="D204" s="13">
        <v>8940.0400000000009</v>
      </c>
      <c r="E204" s="13">
        <v>8133.38</v>
      </c>
      <c r="F204" s="13">
        <v>8133.38</v>
      </c>
      <c r="G204" s="14">
        <v>8330.5</v>
      </c>
      <c r="H204" s="13">
        <v>10123.44</v>
      </c>
      <c r="I204" s="13">
        <v>10123.44</v>
      </c>
      <c r="J204" s="14">
        <v>11216.72</v>
      </c>
      <c r="K204" s="13">
        <v>11694.34</v>
      </c>
      <c r="L204" s="13">
        <v>11694.34</v>
      </c>
      <c r="M204" s="14">
        <v>22300</v>
      </c>
      <c r="N204" s="13">
        <v>36288.79</v>
      </c>
      <c r="O204" s="13">
        <v>35342.18</v>
      </c>
      <c r="P204" s="14">
        <f>22300-2520-4800</f>
        <v>14980</v>
      </c>
      <c r="Q204" s="16">
        <v>27816.09</v>
      </c>
      <c r="R204" s="16">
        <v>27816.09</v>
      </c>
      <c r="S204" s="17">
        <v>11502</v>
      </c>
      <c r="T204" s="18">
        <v>56750</v>
      </c>
      <c r="U204" s="19">
        <v>54166.27</v>
      </c>
      <c r="V204" s="15">
        <v>38301.5</v>
      </c>
      <c r="W204" s="19">
        <v>43813.13</v>
      </c>
      <c r="X204" s="19">
        <v>18089.310000000001</v>
      </c>
      <c r="Y204" s="19">
        <v>38301.5</v>
      </c>
      <c r="Z204" s="19"/>
      <c r="AA204" s="19">
        <v>38301.5</v>
      </c>
      <c r="AB204" s="19"/>
      <c r="AC204" s="19">
        <f t="shared" si="102"/>
        <v>38301.5</v>
      </c>
      <c r="AD204" s="19"/>
      <c r="AE204" s="130" t="s">
        <v>386</v>
      </c>
      <c r="AF204" s="101" t="s">
        <v>1783</v>
      </c>
      <c r="AG204" s="12"/>
      <c r="AH204" s="12"/>
      <c r="AI204" s="108">
        <f t="shared" si="104"/>
        <v>38301.5</v>
      </c>
      <c r="AJ204" s="19">
        <f t="shared" si="105"/>
        <v>38301.5</v>
      </c>
      <c r="AK204" s="19">
        <f t="shared" si="106"/>
        <v>38301.5</v>
      </c>
      <c r="AL204" s="19">
        <f t="shared" si="107"/>
        <v>38301.5</v>
      </c>
    </row>
    <row r="205" spans="1:38" s="117" customFormat="1" hidden="1" x14ac:dyDescent="0.3">
      <c r="A205" s="110" t="s">
        <v>444</v>
      </c>
      <c r="B205" s="118" t="s">
        <v>445</v>
      </c>
      <c r="C205" s="111">
        <v>169.5</v>
      </c>
      <c r="D205" s="111">
        <v>169.5</v>
      </c>
      <c r="E205" s="111">
        <v>169.5</v>
      </c>
      <c r="F205" s="111">
        <v>0</v>
      </c>
      <c r="G205" s="112">
        <v>169.5</v>
      </c>
      <c r="H205" s="111">
        <v>169.5</v>
      </c>
      <c r="I205" s="111">
        <v>0</v>
      </c>
      <c r="J205" s="112">
        <v>100</v>
      </c>
      <c r="K205" s="111">
        <v>130</v>
      </c>
      <c r="L205" s="111">
        <v>0</v>
      </c>
      <c r="M205" s="112">
        <v>0</v>
      </c>
      <c r="N205" s="111">
        <v>0</v>
      </c>
      <c r="O205" s="111">
        <v>0</v>
      </c>
      <c r="P205" s="112">
        <v>0</v>
      </c>
      <c r="Q205" s="113">
        <v>0</v>
      </c>
      <c r="R205" s="113">
        <v>0</v>
      </c>
      <c r="S205" s="114">
        <v>0</v>
      </c>
      <c r="T205" s="115">
        <v>0</v>
      </c>
      <c r="U205" s="28">
        <v>0</v>
      </c>
      <c r="V205" s="116">
        <v>0</v>
      </c>
      <c r="W205" s="28">
        <v>0</v>
      </c>
      <c r="X205" s="28">
        <v>0</v>
      </c>
      <c r="Y205" s="28">
        <v>0</v>
      </c>
      <c r="Z205" s="28"/>
      <c r="AA205" s="28">
        <v>0</v>
      </c>
      <c r="AB205" s="28"/>
      <c r="AC205" s="28">
        <f t="shared" si="102"/>
        <v>0</v>
      </c>
      <c r="AD205" s="28"/>
      <c r="AE205" s="101"/>
      <c r="AF205" s="101"/>
      <c r="AI205" s="28">
        <f t="shared" si="104"/>
        <v>0</v>
      </c>
      <c r="AJ205" s="115">
        <f t="shared" si="105"/>
        <v>0</v>
      </c>
      <c r="AK205" s="115">
        <f t="shared" si="106"/>
        <v>0</v>
      </c>
      <c r="AL205" s="115">
        <f t="shared" si="107"/>
        <v>0</v>
      </c>
    </row>
    <row r="206" spans="1:38" ht="28.8" x14ac:dyDescent="0.3">
      <c r="A206" s="7" t="s">
        <v>446</v>
      </c>
      <c r="B206" s="7" t="s">
        <v>447</v>
      </c>
      <c r="C206" s="13">
        <v>70</v>
      </c>
      <c r="D206" s="13">
        <v>70</v>
      </c>
      <c r="E206" s="13">
        <v>480</v>
      </c>
      <c r="F206" s="13">
        <v>469.99</v>
      </c>
      <c r="G206" s="14">
        <v>200</v>
      </c>
      <c r="H206" s="13">
        <v>200</v>
      </c>
      <c r="I206" s="13">
        <v>59.98</v>
      </c>
      <c r="J206" s="14">
        <v>185</v>
      </c>
      <c r="K206" s="13">
        <v>100.49</v>
      </c>
      <c r="L206" s="13">
        <v>0</v>
      </c>
      <c r="M206" s="14">
        <v>500</v>
      </c>
      <c r="N206" s="13">
        <v>1321.51</v>
      </c>
      <c r="O206" s="13">
        <v>1321.51</v>
      </c>
      <c r="P206" s="14">
        <v>200</v>
      </c>
      <c r="Q206" s="16">
        <v>3506.24</v>
      </c>
      <c r="R206" s="16">
        <v>3506.24</v>
      </c>
      <c r="S206" s="17">
        <v>2128</v>
      </c>
      <c r="T206" s="18">
        <v>2567.42</v>
      </c>
      <c r="U206" s="19">
        <v>2467.79</v>
      </c>
      <c r="V206" s="15">
        <v>2200</v>
      </c>
      <c r="W206" s="19">
        <v>2200</v>
      </c>
      <c r="X206" s="19">
        <v>23.98</v>
      </c>
      <c r="Y206" s="19">
        <v>1000</v>
      </c>
      <c r="Z206" s="19"/>
      <c r="AA206" s="19">
        <v>1000</v>
      </c>
      <c r="AB206" s="19"/>
      <c r="AC206" s="19">
        <f t="shared" si="102"/>
        <v>1000</v>
      </c>
      <c r="AD206" s="19"/>
      <c r="AF206" s="12" t="s">
        <v>448</v>
      </c>
      <c r="AG206" s="12"/>
      <c r="AI206" s="19">
        <f t="shared" si="104"/>
        <v>1000</v>
      </c>
      <c r="AJ206" s="18">
        <f t="shared" si="105"/>
        <v>1000</v>
      </c>
      <c r="AK206" s="18">
        <f t="shared" si="106"/>
        <v>1000</v>
      </c>
      <c r="AL206" s="18">
        <f t="shared" si="107"/>
        <v>1000</v>
      </c>
    </row>
    <row r="207" spans="1:38" x14ac:dyDescent="0.3">
      <c r="A207" s="7" t="s">
        <v>449</v>
      </c>
      <c r="B207" s="7" t="s">
        <v>60</v>
      </c>
      <c r="C207" s="13">
        <v>0</v>
      </c>
      <c r="D207" s="13">
        <v>0</v>
      </c>
      <c r="E207" s="13">
        <v>0</v>
      </c>
      <c r="F207" s="13">
        <v>0</v>
      </c>
      <c r="G207" s="14">
        <v>0</v>
      </c>
      <c r="H207" s="13">
        <v>0</v>
      </c>
      <c r="I207" s="13">
        <v>0</v>
      </c>
      <c r="J207" s="14">
        <v>0</v>
      </c>
      <c r="K207" s="13">
        <v>0</v>
      </c>
      <c r="L207" s="13">
        <v>0</v>
      </c>
      <c r="M207" s="14">
        <v>500</v>
      </c>
      <c r="N207" s="13">
        <v>538.83000000000004</v>
      </c>
      <c r="O207" s="13">
        <v>538.83000000000004</v>
      </c>
      <c r="P207" s="14">
        <v>500</v>
      </c>
      <c r="Q207" s="16">
        <v>275</v>
      </c>
      <c r="R207" s="16">
        <v>247.9</v>
      </c>
      <c r="S207" s="17">
        <v>380</v>
      </c>
      <c r="T207" s="18">
        <v>380</v>
      </c>
      <c r="U207" s="19">
        <v>0</v>
      </c>
      <c r="V207" s="15">
        <v>380</v>
      </c>
      <c r="W207" s="19">
        <v>380</v>
      </c>
      <c r="X207" s="19">
        <v>0</v>
      </c>
      <c r="Y207" s="19">
        <v>100</v>
      </c>
      <c r="Z207" s="19"/>
      <c r="AA207" s="19">
        <v>100</v>
      </c>
      <c r="AB207" s="19"/>
      <c r="AC207" s="19">
        <f t="shared" si="102"/>
        <v>100</v>
      </c>
      <c r="AD207" s="19"/>
      <c r="AF207" s="101" t="s">
        <v>1784</v>
      </c>
      <c r="AI207" s="19">
        <f t="shared" si="104"/>
        <v>100</v>
      </c>
      <c r="AJ207" s="18">
        <f t="shared" si="105"/>
        <v>100</v>
      </c>
      <c r="AK207" s="18">
        <f t="shared" si="106"/>
        <v>100</v>
      </c>
      <c r="AL207" s="18">
        <f t="shared" si="107"/>
        <v>100</v>
      </c>
    </row>
    <row r="208" spans="1:38" ht="28.8" x14ac:dyDescent="0.3">
      <c r="A208" s="7" t="s">
        <v>450</v>
      </c>
      <c r="B208" s="7" t="s">
        <v>65</v>
      </c>
      <c r="C208" s="13">
        <v>52.15</v>
      </c>
      <c r="D208" s="13">
        <v>52.15</v>
      </c>
      <c r="E208" s="13">
        <v>250</v>
      </c>
      <c r="F208" s="13">
        <v>209.68</v>
      </c>
      <c r="G208" s="14">
        <v>150</v>
      </c>
      <c r="H208" s="13">
        <v>190</v>
      </c>
      <c r="I208" s="13">
        <v>179.7</v>
      </c>
      <c r="J208" s="14">
        <v>100</v>
      </c>
      <c r="K208" s="13">
        <v>384.51</v>
      </c>
      <c r="L208" s="13">
        <v>384.51</v>
      </c>
      <c r="M208" s="14">
        <v>250</v>
      </c>
      <c r="N208" s="13">
        <v>310.67</v>
      </c>
      <c r="O208" s="13">
        <v>320.62</v>
      </c>
      <c r="P208" s="14">
        <v>250</v>
      </c>
      <c r="Q208" s="16">
        <v>155.38999999999999</v>
      </c>
      <c r="R208" s="16">
        <v>122.42</v>
      </c>
      <c r="S208" s="17">
        <v>353.4</v>
      </c>
      <c r="T208" s="18">
        <v>353.4</v>
      </c>
      <c r="U208" s="19">
        <v>180.18</v>
      </c>
      <c r="V208" s="15">
        <v>375</v>
      </c>
      <c r="W208" s="19">
        <v>375</v>
      </c>
      <c r="X208" s="19">
        <v>199.31</v>
      </c>
      <c r="Y208" s="19">
        <v>375</v>
      </c>
      <c r="Z208" s="19"/>
      <c r="AA208" s="19">
        <v>375</v>
      </c>
      <c r="AB208" s="19"/>
      <c r="AC208" s="19">
        <f t="shared" si="102"/>
        <v>375</v>
      </c>
      <c r="AD208" s="19"/>
      <c r="AE208" s="130" t="s">
        <v>386</v>
      </c>
      <c r="AF208" s="12" t="s">
        <v>451</v>
      </c>
      <c r="AG208" s="12"/>
      <c r="AI208" s="19">
        <f t="shared" si="104"/>
        <v>375</v>
      </c>
      <c r="AJ208" s="18">
        <f t="shared" si="105"/>
        <v>375</v>
      </c>
      <c r="AK208" s="18">
        <f t="shared" si="106"/>
        <v>375</v>
      </c>
      <c r="AL208" s="18">
        <f t="shared" si="107"/>
        <v>375</v>
      </c>
    </row>
    <row r="209" spans="1:38" ht="30.75" customHeight="1" x14ac:dyDescent="0.3">
      <c r="A209" s="7" t="s">
        <v>452</v>
      </c>
      <c r="B209" s="7" t="s">
        <v>67</v>
      </c>
      <c r="C209" s="13">
        <v>19153.189999999999</v>
      </c>
      <c r="D209" s="13">
        <v>19153.189999999999</v>
      </c>
      <c r="E209" s="13">
        <v>18975.96</v>
      </c>
      <c r="F209" s="13">
        <v>16370.25</v>
      </c>
      <c r="G209" s="14">
        <v>13014.78</v>
      </c>
      <c r="H209" s="13">
        <v>18728.97</v>
      </c>
      <c r="I209" s="13">
        <v>18728.97</v>
      </c>
      <c r="J209" s="14">
        <v>18600</v>
      </c>
      <c r="K209" s="13">
        <v>20411.07</v>
      </c>
      <c r="L209" s="13">
        <v>20411.07</v>
      </c>
      <c r="M209" s="14">
        <v>30000</v>
      </c>
      <c r="N209" s="13">
        <v>23723.200000000001</v>
      </c>
      <c r="O209" s="13">
        <v>21069.45</v>
      </c>
      <c r="P209" s="14">
        <v>30000</v>
      </c>
      <c r="Q209" s="16">
        <v>28632.65</v>
      </c>
      <c r="R209" s="16">
        <v>24291.81</v>
      </c>
      <c r="S209" s="17">
        <v>25647.13</v>
      </c>
      <c r="T209" s="18">
        <v>25647.13</v>
      </c>
      <c r="U209" s="19">
        <v>23052.98</v>
      </c>
      <c r="V209" s="15">
        <v>23880</v>
      </c>
      <c r="W209" s="19">
        <v>23880</v>
      </c>
      <c r="X209" s="19">
        <v>11088.8</v>
      </c>
      <c r="Y209" s="19">
        <v>14500</v>
      </c>
      <c r="Z209" s="19"/>
      <c r="AA209" s="19">
        <v>14500</v>
      </c>
      <c r="AB209" s="19"/>
      <c r="AC209" s="19">
        <f t="shared" si="102"/>
        <v>14500</v>
      </c>
      <c r="AD209" s="19"/>
      <c r="AE209" s="130" t="s">
        <v>386</v>
      </c>
      <c r="AF209" s="98" t="s">
        <v>453</v>
      </c>
      <c r="AG209" s="12"/>
      <c r="AI209" s="19">
        <f t="shared" si="104"/>
        <v>14500</v>
      </c>
      <c r="AJ209" s="18">
        <f t="shared" si="105"/>
        <v>14500</v>
      </c>
      <c r="AK209" s="18">
        <f t="shared" si="106"/>
        <v>14500</v>
      </c>
      <c r="AL209" s="18">
        <f t="shared" si="107"/>
        <v>14500</v>
      </c>
    </row>
    <row r="210" spans="1:38" x14ac:dyDescent="0.3">
      <c r="A210" s="7" t="s">
        <v>454</v>
      </c>
      <c r="B210" s="7" t="s">
        <v>455</v>
      </c>
      <c r="C210" s="13">
        <v>40470</v>
      </c>
      <c r="D210" s="13">
        <v>40470</v>
      </c>
      <c r="E210" s="13">
        <v>39475.800000000003</v>
      </c>
      <c r="F210" s="13">
        <v>39475.800000000003</v>
      </c>
      <c r="G210" s="14">
        <v>40447.68</v>
      </c>
      <c r="H210" s="13">
        <v>40393.14</v>
      </c>
      <c r="I210" s="13">
        <v>40393.14</v>
      </c>
      <c r="J210" s="14">
        <v>40829.519999999997</v>
      </c>
      <c r="K210" s="13">
        <v>40829.519999999997</v>
      </c>
      <c r="L210" s="13">
        <v>1799.1</v>
      </c>
      <c r="M210" s="14">
        <v>42000</v>
      </c>
      <c r="N210" s="13">
        <v>43670.879999999997</v>
      </c>
      <c r="O210" s="13">
        <v>2250.09</v>
      </c>
      <c r="P210" s="14">
        <v>51000</v>
      </c>
      <c r="Q210" s="16">
        <v>44240.44</v>
      </c>
      <c r="R210" s="16">
        <v>44181.18</v>
      </c>
      <c r="S210" s="17">
        <v>44400</v>
      </c>
      <c r="T210" s="18">
        <v>44400</v>
      </c>
      <c r="U210" s="19">
        <v>1800</v>
      </c>
      <c r="V210" s="15">
        <v>44400</v>
      </c>
      <c r="W210" s="19">
        <v>44400</v>
      </c>
      <c r="X210" s="19">
        <v>22200</v>
      </c>
      <c r="Y210" s="19">
        <v>44400</v>
      </c>
      <c r="Z210" s="19"/>
      <c r="AA210" s="19">
        <v>44400</v>
      </c>
      <c r="AB210" s="19"/>
      <c r="AC210" s="19">
        <f t="shared" si="102"/>
        <v>44400</v>
      </c>
      <c r="AD210" s="19"/>
      <c r="AE210" s="101" t="s">
        <v>386</v>
      </c>
      <c r="AI210" s="19">
        <f t="shared" si="104"/>
        <v>44400</v>
      </c>
      <c r="AJ210" s="18">
        <f t="shared" si="105"/>
        <v>44400</v>
      </c>
      <c r="AK210" s="18">
        <f t="shared" si="106"/>
        <v>44400</v>
      </c>
      <c r="AL210" s="18">
        <f t="shared" si="107"/>
        <v>44400</v>
      </c>
    </row>
    <row r="211" spans="1:38" hidden="1" x14ac:dyDescent="0.3">
      <c r="A211" s="7" t="s">
        <v>456</v>
      </c>
      <c r="B211" s="7" t="s">
        <v>457</v>
      </c>
      <c r="C211" s="13">
        <v>0</v>
      </c>
      <c r="D211" s="13">
        <v>0</v>
      </c>
      <c r="E211" s="13">
        <v>70</v>
      </c>
      <c r="F211" s="13">
        <v>0</v>
      </c>
      <c r="G211" s="14">
        <v>0</v>
      </c>
      <c r="H211" s="13">
        <v>0</v>
      </c>
      <c r="I211" s="13">
        <v>0</v>
      </c>
      <c r="J211" s="14">
        <v>0</v>
      </c>
      <c r="K211" s="13">
        <v>100</v>
      </c>
      <c r="L211" s="13">
        <v>100</v>
      </c>
      <c r="M211" s="14">
        <v>0</v>
      </c>
      <c r="N211" s="13">
        <v>0</v>
      </c>
      <c r="O211" s="13">
        <v>0</v>
      </c>
      <c r="P211" s="14">
        <v>0</v>
      </c>
      <c r="Q211" s="16">
        <v>0</v>
      </c>
      <c r="R211" s="16">
        <v>0</v>
      </c>
      <c r="S211" s="17">
        <v>0</v>
      </c>
      <c r="T211" s="18">
        <v>0</v>
      </c>
      <c r="U211" s="19">
        <v>0</v>
      </c>
      <c r="V211" s="15">
        <v>0</v>
      </c>
      <c r="W211" s="19">
        <v>0</v>
      </c>
      <c r="X211" s="19">
        <v>0</v>
      </c>
      <c r="Y211" s="19">
        <v>0</v>
      </c>
      <c r="Z211" s="19"/>
      <c r="AA211" s="19">
        <v>0</v>
      </c>
      <c r="AB211" s="19"/>
      <c r="AC211" s="19">
        <f t="shared" si="102"/>
        <v>0</v>
      </c>
      <c r="AD211" s="19"/>
      <c r="AI211" s="19">
        <f t="shared" si="104"/>
        <v>0</v>
      </c>
      <c r="AJ211" s="18">
        <f t="shared" si="105"/>
        <v>0</v>
      </c>
      <c r="AK211" s="18">
        <f t="shared" si="106"/>
        <v>0</v>
      </c>
      <c r="AL211" s="18">
        <f t="shared" si="107"/>
        <v>0</v>
      </c>
    </row>
    <row r="212" spans="1:38" x14ac:dyDescent="0.3">
      <c r="A212" s="7" t="s">
        <v>458</v>
      </c>
      <c r="B212" s="7" t="s">
        <v>459</v>
      </c>
      <c r="C212" s="13">
        <v>500.29</v>
      </c>
      <c r="D212" s="13">
        <v>500.29</v>
      </c>
      <c r="E212" s="13">
        <v>700</v>
      </c>
      <c r="F212" s="13">
        <v>657.08</v>
      </c>
      <c r="G212" s="14">
        <v>600</v>
      </c>
      <c r="H212" s="13">
        <v>745.2</v>
      </c>
      <c r="I212" s="13">
        <v>717.55</v>
      </c>
      <c r="J212" s="14">
        <v>750</v>
      </c>
      <c r="K212" s="13">
        <v>1050</v>
      </c>
      <c r="L212" s="13">
        <v>928.62</v>
      </c>
      <c r="M212" s="14">
        <v>750</v>
      </c>
      <c r="N212" s="13">
        <v>1471.28</v>
      </c>
      <c r="O212" s="13">
        <v>1564.58</v>
      </c>
      <c r="P212" s="14">
        <v>750</v>
      </c>
      <c r="Q212" s="16">
        <v>2881.14</v>
      </c>
      <c r="R212" s="16">
        <v>2881.14</v>
      </c>
      <c r="S212" s="17">
        <v>3135</v>
      </c>
      <c r="T212" s="18">
        <v>95.01</v>
      </c>
      <c r="U212" s="19">
        <v>95.01</v>
      </c>
      <c r="V212" s="15">
        <v>500</v>
      </c>
      <c r="W212" s="19">
        <v>500</v>
      </c>
      <c r="X212" s="19">
        <v>79.680000000000007</v>
      </c>
      <c r="Y212" s="128">
        <v>250</v>
      </c>
      <c r="Z212" s="19"/>
      <c r="AA212" s="128">
        <v>250</v>
      </c>
      <c r="AB212" s="128"/>
      <c r="AC212" s="128">
        <f t="shared" si="102"/>
        <v>250</v>
      </c>
      <c r="AD212" s="128"/>
      <c r="AF212" s="12" t="s">
        <v>460</v>
      </c>
      <c r="AI212" s="19">
        <f t="shared" si="104"/>
        <v>250</v>
      </c>
      <c r="AJ212" s="18">
        <f t="shared" si="105"/>
        <v>250</v>
      </c>
      <c r="AK212" s="18">
        <f t="shared" si="106"/>
        <v>250</v>
      </c>
      <c r="AL212" s="18">
        <f t="shared" si="107"/>
        <v>250</v>
      </c>
    </row>
    <row r="213" spans="1:38" hidden="1" x14ac:dyDescent="0.3">
      <c r="A213" s="7" t="s">
        <v>461</v>
      </c>
      <c r="B213" s="7" t="s">
        <v>462</v>
      </c>
      <c r="C213" s="13"/>
      <c r="D213" s="13"/>
      <c r="E213" s="13"/>
      <c r="F213" s="13"/>
      <c r="G213" s="14"/>
      <c r="H213" s="13"/>
      <c r="I213" s="13"/>
      <c r="J213" s="14"/>
      <c r="K213" s="13"/>
      <c r="L213" s="13"/>
      <c r="M213" s="14">
        <v>0</v>
      </c>
      <c r="N213" s="13">
        <v>622.4</v>
      </c>
      <c r="O213" s="13">
        <v>622.4</v>
      </c>
      <c r="P213" s="14">
        <v>0</v>
      </c>
      <c r="Q213" s="16">
        <v>0</v>
      </c>
      <c r="R213" s="16">
        <v>0</v>
      </c>
      <c r="S213" s="17">
        <v>0</v>
      </c>
      <c r="T213" s="18">
        <v>0</v>
      </c>
      <c r="U213" s="19">
        <v>0</v>
      </c>
      <c r="V213" s="15">
        <v>0</v>
      </c>
      <c r="W213" s="19">
        <v>0</v>
      </c>
      <c r="X213" s="19">
        <v>0</v>
      </c>
      <c r="Y213" s="19">
        <v>0</v>
      </c>
      <c r="Z213" s="19"/>
      <c r="AA213" s="19">
        <v>0</v>
      </c>
      <c r="AB213" s="19"/>
      <c r="AC213" s="19">
        <f t="shared" si="102"/>
        <v>0</v>
      </c>
      <c r="AD213" s="19"/>
      <c r="AI213" s="19">
        <f t="shared" si="104"/>
        <v>0</v>
      </c>
      <c r="AJ213" s="18">
        <f t="shared" si="105"/>
        <v>0</v>
      </c>
      <c r="AK213" s="18">
        <f t="shared" si="106"/>
        <v>0</v>
      </c>
      <c r="AL213" s="18">
        <f t="shared" si="107"/>
        <v>0</v>
      </c>
    </row>
    <row r="214" spans="1:38" ht="57.6" x14ac:dyDescent="0.3">
      <c r="A214" s="7" t="s">
        <v>463</v>
      </c>
      <c r="B214" s="7" t="s">
        <v>464</v>
      </c>
      <c r="C214" s="13">
        <v>2359.31</v>
      </c>
      <c r="D214" s="13">
        <v>2359.31</v>
      </c>
      <c r="E214" s="13">
        <v>800</v>
      </c>
      <c r="F214" s="13">
        <v>34.130000000000003</v>
      </c>
      <c r="G214" s="14">
        <v>1000</v>
      </c>
      <c r="H214" s="13">
        <v>854.8</v>
      </c>
      <c r="I214" s="13">
        <v>338.47</v>
      </c>
      <c r="J214" s="14">
        <v>1500</v>
      </c>
      <c r="K214" s="13">
        <v>4251.49</v>
      </c>
      <c r="L214" s="13">
        <v>4251.49</v>
      </c>
      <c r="M214" s="14">
        <v>7500</v>
      </c>
      <c r="N214" s="13">
        <v>6812.08</v>
      </c>
      <c r="O214" s="13">
        <v>6912.29</v>
      </c>
      <c r="P214" s="14">
        <v>7500</v>
      </c>
      <c r="Q214" s="16">
        <v>4500</v>
      </c>
      <c r="R214" s="16">
        <v>3512.28</v>
      </c>
      <c r="S214" s="17">
        <v>8075</v>
      </c>
      <c r="T214" s="18">
        <v>5018.95</v>
      </c>
      <c r="U214" s="19">
        <v>5150.25</v>
      </c>
      <c r="V214" s="15">
        <v>6500</v>
      </c>
      <c r="W214" s="19">
        <v>6500</v>
      </c>
      <c r="X214" s="19">
        <v>1118.3</v>
      </c>
      <c r="Y214" s="19">
        <v>6500</v>
      </c>
      <c r="Z214" s="19"/>
      <c r="AA214" s="19">
        <v>6500</v>
      </c>
      <c r="AB214" s="19"/>
      <c r="AC214" s="19">
        <f t="shared" si="102"/>
        <v>6500</v>
      </c>
      <c r="AD214" s="19"/>
      <c r="AE214" s="130" t="s">
        <v>386</v>
      </c>
      <c r="AF214" s="12" t="s">
        <v>465</v>
      </c>
      <c r="AG214" s="12"/>
      <c r="AI214" s="19">
        <f t="shared" si="104"/>
        <v>6500</v>
      </c>
      <c r="AJ214" s="18">
        <f t="shared" si="105"/>
        <v>6500</v>
      </c>
      <c r="AK214" s="18">
        <f t="shared" si="106"/>
        <v>6500</v>
      </c>
      <c r="AL214" s="18">
        <f t="shared" si="107"/>
        <v>6500</v>
      </c>
    </row>
    <row r="215" spans="1:38" ht="72" x14ac:dyDescent="0.3">
      <c r="A215" s="7" t="s">
        <v>466</v>
      </c>
      <c r="B215" s="7" t="s">
        <v>73</v>
      </c>
      <c r="C215" s="13">
        <v>1797.06</v>
      </c>
      <c r="D215" s="13">
        <v>1797.06</v>
      </c>
      <c r="E215" s="13">
        <v>500</v>
      </c>
      <c r="F215" s="13">
        <v>0</v>
      </c>
      <c r="G215" s="14">
        <v>500</v>
      </c>
      <c r="H215" s="13">
        <v>50</v>
      </c>
      <c r="I215" s="13">
        <v>0</v>
      </c>
      <c r="J215" s="14">
        <v>3500</v>
      </c>
      <c r="K215" s="13">
        <v>748.51</v>
      </c>
      <c r="L215" s="13">
        <v>695</v>
      </c>
      <c r="M215" s="14">
        <v>10000</v>
      </c>
      <c r="N215" s="13">
        <v>12288.1</v>
      </c>
      <c r="O215" s="13">
        <v>8452</v>
      </c>
      <c r="P215" s="14">
        <v>9000</v>
      </c>
      <c r="Q215" s="16">
        <v>13225</v>
      </c>
      <c r="R215" s="16">
        <v>7985.25</v>
      </c>
      <c r="S215" s="17">
        <v>9500</v>
      </c>
      <c r="T215" s="18">
        <v>3775.88</v>
      </c>
      <c r="U215" s="19">
        <v>2116.92</v>
      </c>
      <c r="V215" s="15">
        <v>5000</v>
      </c>
      <c r="W215" s="19">
        <v>5000</v>
      </c>
      <c r="X215" s="19">
        <v>450</v>
      </c>
      <c r="Y215" s="19">
        <v>5000</v>
      </c>
      <c r="Z215" s="19"/>
      <c r="AA215" s="19">
        <v>5000</v>
      </c>
      <c r="AB215" s="19"/>
      <c r="AC215" s="19">
        <f t="shared" si="102"/>
        <v>5000</v>
      </c>
      <c r="AD215" s="19"/>
      <c r="AE215" s="130" t="s">
        <v>386</v>
      </c>
      <c r="AF215" s="12" t="s">
        <v>467</v>
      </c>
      <c r="AI215" s="19">
        <f t="shared" si="104"/>
        <v>5000</v>
      </c>
      <c r="AJ215" s="18">
        <f t="shared" si="105"/>
        <v>5000</v>
      </c>
      <c r="AK215" s="18">
        <f t="shared" si="106"/>
        <v>5000</v>
      </c>
      <c r="AL215" s="18">
        <f t="shared" si="107"/>
        <v>5000</v>
      </c>
    </row>
    <row r="216" spans="1:38" ht="28.8" x14ac:dyDescent="0.3">
      <c r="A216" s="7" t="s">
        <v>468</v>
      </c>
      <c r="B216" s="7" t="s">
        <v>469</v>
      </c>
      <c r="C216" s="13">
        <v>4882</v>
      </c>
      <c r="D216" s="13">
        <v>4882</v>
      </c>
      <c r="E216" s="13">
        <v>4455.66</v>
      </c>
      <c r="F216" s="13">
        <v>4152.5</v>
      </c>
      <c r="G216" s="14">
        <v>5000</v>
      </c>
      <c r="H216" s="13">
        <v>5000</v>
      </c>
      <c r="I216" s="13">
        <v>3870</v>
      </c>
      <c r="J216" s="14">
        <v>3990.25</v>
      </c>
      <c r="K216" s="13">
        <v>4644</v>
      </c>
      <c r="L216" s="13">
        <v>4644</v>
      </c>
      <c r="M216" s="14">
        <v>8000</v>
      </c>
      <c r="N216" s="13">
        <v>7546.39</v>
      </c>
      <c r="O216" s="13">
        <v>7546.39</v>
      </c>
      <c r="P216" s="14">
        <v>9000</v>
      </c>
      <c r="Q216" s="16">
        <v>6966</v>
      </c>
      <c r="R216" s="16">
        <v>6966</v>
      </c>
      <c r="S216" s="17">
        <v>7600</v>
      </c>
      <c r="T216" s="18">
        <v>7160.58</v>
      </c>
      <c r="U216" s="19">
        <v>7160.58</v>
      </c>
      <c r="V216" s="15">
        <v>9671</v>
      </c>
      <c r="W216" s="19">
        <v>9671</v>
      </c>
      <c r="X216" s="19">
        <v>7842.9</v>
      </c>
      <c r="Y216" s="19">
        <v>9262.5</v>
      </c>
      <c r="Z216" s="19"/>
      <c r="AA216" s="19">
        <v>9262.5</v>
      </c>
      <c r="AB216" s="19"/>
      <c r="AC216" s="19">
        <f t="shared" si="102"/>
        <v>9262.5</v>
      </c>
      <c r="AD216" s="19"/>
      <c r="AE216" s="12"/>
      <c r="AF216" s="101" t="s">
        <v>1785</v>
      </c>
      <c r="AI216" s="19">
        <f t="shared" si="104"/>
        <v>9262.5</v>
      </c>
      <c r="AJ216" s="18">
        <f t="shared" si="105"/>
        <v>9262.5</v>
      </c>
      <c r="AK216" s="18">
        <f t="shared" si="106"/>
        <v>9262.5</v>
      </c>
      <c r="AL216" s="18">
        <f t="shared" si="107"/>
        <v>9262.5</v>
      </c>
    </row>
    <row r="217" spans="1:38" hidden="1" x14ac:dyDescent="0.3">
      <c r="A217" s="7" t="s">
        <v>470</v>
      </c>
      <c r="B217" s="7" t="s">
        <v>471</v>
      </c>
      <c r="C217" s="13">
        <v>1362.13</v>
      </c>
      <c r="D217" s="13">
        <v>1362.13</v>
      </c>
      <c r="E217" s="13">
        <v>1450</v>
      </c>
      <c r="F217" s="13">
        <v>713</v>
      </c>
      <c r="G217" s="14">
        <v>1450</v>
      </c>
      <c r="H217" s="13">
        <v>1450</v>
      </c>
      <c r="I217" s="13">
        <v>853</v>
      </c>
      <c r="J217" s="14">
        <v>5000</v>
      </c>
      <c r="K217" s="13">
        <v>4346.25</v>
      </c>
      <c r="L217" s="13">
        <v>3978.6</v>
      </c>
      <c r="M217" s="14">
        <v>0</v>
      </c>
      <c r="N217" s="13">
        <v>0</v>
      </c>
      <c r="O217" s="13">
        <v>0</v>
      </c>
      <c r="P217" s="14">
        <v>0</v>
      </c>
      <c r="Q217" s="16">
        <v>0</v>
      </c>
      <c r="R217" s="16">
        <v>0</v>
      </c>
      <c r="S217" s="17">
        <v>0</v>
      </c>
      <c r="T217" s="18">
        <v>0</v>
      </c>
      <c r="U217" s="19">
        <v>0</v>
      </c>
      <c r="V217" s="15">
        <v>0</v>
      </c>
      <c r="W217" s="19">
        <v>0</v>
      </c>
      <c r="X217" s="19">
        <v>0</v>
      </c>
      <c r="Y217" s="19">
        <v>0</v>
      </c>
      <c r="Z217" s="19"/>
      <c r="AA217" s="19">
        <v>0</v>
      </c>
      <c r="AB217" s="19"/>
      <c r="AC217" s="19">
        <f t="shared" si="102"/>
        <v>0</v>
      </c>
      <c r="AD217" s="19"/>
      <c r="AI217" s="19">
        <f t="shared" si="104"/>
        <v>0</v>
      </c>
      <c r="AJ217" s="18">
        <f t="shared" si="105"/>
        <v>0</v>
      </c>
      <c r="AK217" s="18">
        <f t="shared" si="106"/>
        <v>0</v>
      </c>
      <c r="AL217" s="18">
        <f t="shared" si="107"/>
        <v>0</v>
      </c>
    </row>
    <row r="218" spans="1:38" ht="43.2" x14ac:dyDescent="0.3">
      <c r="A218" s="7" t="s">
        <v>472</v>
      </c>
      <c r="B218" s="7" t="s">
        <v>75</v>
      </c>
      <c r="C218" s="13">
        <v>240</v>
      </c>
      <c r="D218" s="13">
        <v>240</v>
      </c>
      <c r="E218" s="13">
        <v>655</v>
      </c>
      <c r="F218" s="13">
        <v>655</v>
      </c>
      <c r="G218" s="14">
        <v>500</v>
      </c>
      <c r="H218" s="13">
        <v>250</v>
      </c>
      <c r="I218" s="13">
        <v>230</v>
      </c>
      <c r="J218" s="14">
        <v>345</v>
      </c>
      <c r="K218" s="13">
        <v>710</v>
      </c>
      <c r="L218" s="13">
        <v>710</v>
      </c>
      <c r="M218" s="14">
        <v>1750</v>
      </c>
      <c r="N218" s="13">
        <v>1279.9000000000001</v>
      </c>
      <c r="O218" s="13">
        <v>1279.9000000000001</v>
      </c>
      <c r="P218" s="14">
        <v>2000</v>
      </c>
      <c r="Q218" s="16">
        <v>2418.9</v>
      </c>
      <c r="R218" s="16">
        <v>2418.9</v>
      </c>
      <c r="S218" s="17">
        <v>995</v>
      </c>
      <c r="T218" s="18">
        <v>971.98</v>
      </c>
      <c r="U218" s="19">
        <v>829.9</v>
      </c>
      <c r="V218" s="15">
        <v>1640</v>
      </c>
      <c r="W218" s="19">
        <v>1640</v>
      </c>
      <c r="X218" s="19">
        <v>599.1</v>
      </c>
      <c r="Y218" s="19">
        <f>1550+34.9</f>
        <v>1584.9</v>
      </c>
      <c r="Z218" s="19"/>
      <c r="AA218" s="19">
        <f>1550+34.9</f>
        <v>1584.9</v>
      </c>
      <c r="AB218" s="19"/>
      <c r="AC218" s="19">
        <f t="shared" si="102"/>
        <v>1584.9</v>
      </c>
      <c r="AD218" s="19"/>
      <c r="AE218" s="12"/>
      <c r="AF218" s="12" t="s">
        <v>473</v>
      </c>
      <c r="AG218" s="12"/>
      <c r="AI218" s="19">
        <f t="shared" si="104"/>
        <v>1584.9</v>
      </c>
      <c r="AJ218" s="18">
        <f t="shared" si="105"/>
        <v>1584.9</v>
      </c>
      <c r="AK218" s="18">
        <f t="shared" si="106"/>
        <v>1584.9</v>
      </c>
      <c r="AL218" s="18">
        <f t="shared" si="107"/>
        <v>1584.9</v>
      </c>
    </row>
    <row r="219" spans="1:38" hidden="1" x14ac:dyDescent="0.3">
      <c r="A219" s="7" t="s">
        <v>474</v>
      </c>
      <c r="B219" s="7" t="s">
        <v>475</v>
      </c>
      <c r="C219" s="13">
        <v>0</v>
      </c>
      <c r="D219" s="13">
        <v>0</v>
      </c>
      <c r="E219" s="13">
        <v>0</v>
      </c>
      <c r="F219" s="13">
        <v>0</v>
      </c>
      <c r="G219" s="14">
        <v>0</v>
      </c>
      <c r="H219" s="13">
        <v>0</v>
      </c>
      <c r="I219" s="13">
        <v>0</v>
      </c>
      <c r="J219" s="14">
        <v>0</v>
      </c>
      <c r="K219" s="13">
        <v>8457.44</v>
      </c>
      <c r="L219" s="13">
        <v>0</v>
      </c>
      <c r="M219" s="14">
        <v>0</v>
      </c>
      <c r="N219" s="13">
        <v>684.01</v>
      </c>
      <c r="O219" s="13">
        <v>0</v>
      </c>
      <c r="P219" s="14">
        <v>0</v>
      </c>
      <c r="Q219" s="16">
        <v>219.66</v>
      </c>
      <c r="R219" s="16">
        <v>0</v>
      </c>
      <c r="S219" s="17">
        <v>0</v>
      </c>
      <c r="T219" s="18">
        <v>0</v>
      </c>
      <c r="U219" s="19">
        <v>0</v>
      </c>
      <c r="V219" s="15">
        <v>0</v>
      </c>
      <c r="W219" s="19">
        <v>0</v>
      </c>
      <c r="X219" s="19">
        <v>0</v>
      </c>
      <c r="Y219" s="19">
        <v>0</v>
      </c>
      <c r="Z219" s="19"/>
      <c r="AA219" s="19">
        <v>0</v>
      </c>
      <c r="AB219" s="19"/>
      <c r="AC219" s="19">
        <f t="shared" si="102"/>
        <v>0</v>
      </c>
      <c r="AD219" s="19"/>
      <c r="AI219" s="19">
        <f t="shared" si="104"/>
        <v>0</v>
      </c>
      <c r="AJ219" s="18">
        <f t="shared" si="105"/>
        <v>0</v>
      </c>
      <c r="AK219" s="18">
        <f t="shared" si="106"/>
        <v>0</v>
      </c>
      <c r="AL219" s="18">
        <f t="shared" si="107"/>
        <v>0</v>
      </c>
    </row>
    <row r="220" spans="1:38" ht="28.8" x14ac:dyDescent="0.3">
      <c r="A220" s="7" t="s">
        <v>476</v>
      </c>
      <c r="B220" s="7" t="s">
        <v>477</v>
      </c>
      <c r="C220" s="13">
        <v>4118.92</v>
      </c>
      <c r="D220" s="13">
        <v>4618.92</v>
      </c>
      <c r="E220" s="13">
        <v>6053.76</v>
      </c>
      <c r="F220" s="13">
        <v>6022.81</v>
      </c>
      <c r="G220" s="14">
        <v>3100</v>
      </c>
      <c r="H220" s="13">
        <v>5546</v>
      </c>
      <c r="I220" s="13">
        <v>5373.98</v>
      </c>
      <c r="J220" s="14">
        <v>6000</v>
      </c>
      <c r="K220" s="13">
        <v>5800</v>
      </c>
      <c r="L220" s="13">
        <v>5739.18</v>
      </c>
      <c r="M220" s="14">
        <v>5000</v>
      </c>
      <c r="N220" s="13">
        <v>5093.21</v>
      </c>
      <c r="O220" s="13">
        <v>5101.45</v>
      </c>
      <c r="P220" s="14">
        <v>0</v>
      </c>
      <c r="Q220" s="16">
        <v>0</v>
      </c>
      <c r="R220" s="16">
        <v>0</v>
      </c>
      <c r="S220" s="17">
        <v>5130</v>
      </c>
      <c r="T220" s="18">
        <v>2630</v>
      </c>
      <c r="U220" s="19">
        <v>1861.28</v>
      </c>
      <c r="V220" s="15">
        <v>5130</v>
      </c>
      <c r="W220" s="19">
        <v>5130</v>
      </c>
      <c r="X220" s="19">
        <v>76.33</v>
      </c>
      <c r="Y220" s="19">
        <v>5130</v>
      </c>
      <c r="Z220" s="19"/>
      <c r="AA220" s="19">
        <v>5130</v>
      </c>
      <c r="AB220" s="19"/>
      <c r="AC220" s="19">
        <f t="shared" si="102"/>
        <v>5130</v>
      </c>
      <c r="AD220" s="19"/>
      <c r="AE220" s="117" t="s">
        <v>386</v>
      </c>
      <c r="AF220" s="101" t="s">
        <v>1786</v>
      </c>
      <c r="AG220" s="12"/>
      <c r="AI220" s="19">
        <f t="shared" si="104"/>
        <v>5130</v>
      </c>
      <c r="AJ220" s="18">
        <f t="shared" si="105"/>
        <v>5130</v>
      </c>
      <c r="AK220" s="18">
        <f t="shared" si="106"/>
        <v>5130</v>
      </c>
      <c r="AL220" s="18">
        <f t="shared" si="107"/>
        <v>5130</v>
      </c>
    </row>
    <row r="221" spans="1:38" ht="28.8" x14ac:dyDescent="0.3">
      <c r="A221" s="7" t="s">
        <v>478</v>
      </c>
      <c r="B221" s="7" t="s">
        <v>479</v>
      </c>
      <c r="C221" s="13">
        <v>153.37</v>
      </c>
      <c r="D221" s="13">
        <v>153.37</v>
      </c>
      <c r="E221" s="13">
        <v>174</v>
      </c>
      <c r="F221" s="13">
        <v>25.91</v>
      </c>
      <c r="G221" s="14">
        <v>500</v>
      </c>
      <c r="H221" s="13">
        <v>50</v>
      </c>
      <c r="I221" s="13">
        <v>42.86</v>
      </c>
      <c r="J221" s="14">
        <v>1000</v>
      </c>
      <c r="K221" s="13">
        <v>1000</v>
      </c>
      <c r="L221" s="13">
        <v>489.77</v>
      </c>
      <c r="M221" s="14">
        <v>2500</v>
      </c>
      <c r="N221" s="13">
        <v>3496.88</v>
      </c>
      <c r="O221" s="13">
        <v>3496.88</v>
      </c>
      <c r="P221" s="14">
        <v>3500</v>
      </c>
      <c r="Q221" s="16">
        <v>3499.64</v>
      </c>
      <c r="R221" s="16">
        <v>3084.33</v>
      </c>
      <c r="S221" s="17">
        <v>4275</v>
      </c>
      <c r="T221" s="18">
        <v>4078.19</v>
      </c>
      <c r="U221" s="19">
        <v>3556.41</v>
      </c>
      <c r="V221" s="15">
        <v>4275</v>
      </c>
      <c r="W221" s="19">
        <v>4275</v>
      </c>
      <c r="X221" s="19">
        <v>355.23</v>
      </c>
      <c r="Y221" s="19">
        <v>4275</v>
      </c>
      <c r="Z221" s="19"/>
      <c r="AA221" s="19">
        <v>4275</v>
      </c>
      <c r="AB221" s="19"/>
      <c r="AC221" s="19">
        <f t="shared" si="102"/>
        <v>4275</v>
      </c>
      <c r="AD221" s="19"/>
      <c r="AE221" s="117" t="s">
        <v>386</v>
      </c>
      <c r="AF221" s="101" t="s">
        <v>1787</v>
      </c>
      <c r="AG221" s="12"/>
      <c r="AI221" s="19">
        <f t="shared" si="104"/>
        <v>4275</v>
      </c>
      <c r="AJ221" s="18">
        <f t="shared" si="105"/>
        <v>4275</v>
      </c>
      <c r="AK221" s="18">
        <f t="shared" si="106"/>
        <v>4275</v>
      </c>
      <c r="AL221" s="18">
        <f t="shared" si="107"/>
        <v>4275</v>
      </c>
    </row>
    <row r="222" spans="1:38" ht="72" x14ac:dyDescent="0.3">
      <c r="A222" s="7" t="s">
        <v>480</v>
      </c>
      <c r="B222" s="7" t="s">
        <v>481</v>
      </c>
      <c r="C222" s="13">
        <v>0</v>
      </c>
      <c r="D222" s="13">
        <v>0</v>
      </c>
      <c r="E222" s="13">
        <v>0</v>
      </c>
      <c r="F222" s="13">
        <v>0</v>
      </c>
      <c r="G222" s="14">
        <v>0</v>
      </c>
      <c r="H222" s="13">
        <v>0</v>
      </c>
      <c r="I222" s="13">
        <v>0</v>
      </c>
      <c r="J222" s="14">
        <v>0</v>
      </c>
      <c r="K222" s="13">
        <v>30730.78</v>
      </c>
      <c r="L222" s="13">
        <v>30730.78</v>
      </c>
      <c r="M222" s="14">
        <v>0</v>
      </c>
      <c r="N222" s="13">
        <v>31853.77</v>
      </c>
      <c r="O222" s="13">
        <v>31173.77</v>
      </c>
      <c r="P222" s="14">
        <v>15000</v>
      </c>
      <c r="Q222" s="16">
        <v>26251.49</v>
      </c>
      <c r="R222" s="16">
        <v>19807.32</v>
      </c>
      <c r="S222" s="17">
        <v>19000</v>
      </c>
      <c r="T222" s="18">
        <v>12700</v>
      </c>
      <c r="U222" s="19">
        <v>10124.89</v>
      </c>
      <c r="V222" s="15">
        <v>12500</v>
      </c>
      <c r="W222" s="19">
        <v>12500</v>
      </c>
      <c r="X222" s="19">
        <v>2697.18</v>
      </c>
      <c r="Y222" s="19">
        <f>558776.35+6766.05</f>
        <v>565542.40000000002</v>
      </c>
      <c r="Z222" s="18">
        <v>-492947.74</v>
      </c>
      <c r="AA222" s="19">
        <f>Y222+Z222</f>
        <v>72594.660000000033</v>
      </c>
      <c r="AB222" s="19"/>
      <c r="AC222" s="19">
        <f t="shared" si="102"/>
        <v>72594.660000000033</v>
      </c>
      <c r="AD222" s="19"/>
      <c r="AE222" s="12"/>
      <c r="AF222" s="101" t="s">
        <v>1834</v>
      </c>
      <c r="AG222" s="12"/>
      <c r="AI222" s="19">
        <f t="shared" si="104"/>
        <v>72594.660000000033</v>
      </c>
      <c r="AJ222" s="18">
        <f t="shared" si="105"/>
        <v>72594.660000000033</v>
      </c>
      <c r="AK222" s="18">
        <f t="shared" si="106"/>
        <v>72594.660000000033</v>
      </c>
      <c r="AL222" s="18">
        <f t="shared" si="107"/>
        <v>72594.660000000033</v>
      </c>
    </row>
    <row r="223" spans="1:38" ht="43.2" x14ac:dyDescent="0.3">
      <c r="A223" s="7" t="s">
        <v>482</v>
      </c>
      <c r="B223" s="7" t="s">
        <v>483</v>
      </c>
      <c r="C223" s="13">
        <v>0</v>
      </c>
      <c r="D223" s="13">
        <v>0</v>
      </c>
      <c r="E223" s="13">
        <v>0</v>
      </c>
      <c r="F223" s="13">
        <v>0</v>
      </c>
      <c r="G223" s="14">
        <v>0</v>
      </c>
      <c r="H223" s="13">
        <v>0</v>
      </c>
      <c r="I223" s="13">
        <v>0</v>
      </c>
      <c r="J223" s="14">
        <v>0</v>
      </c>
      <c r="K223" s="13">
        <v>0</v>
      </c>
      <c r="L223" s="13">
        <v>0</v>
      </c>
      <c r="M223" s="14">
        <v>3000</v>
      </c>
      <c r="N223" s="13">
        <v>13239.96</v>
      </c>
      <c r="O223" s="13">
        <v>13239.96</v>
      </c>
      <c r="P223" s="14">
        <v>5000</v>
      </c>
      <c r="Q223" s="16">
        <v>6876.9</v>
      </c>
      <c r="R223" s="16">
        <v>6759.66</v>
      </c>
      <c r="S223" s="17">
        <v>12587.5</v>
      </c>
      <c r="T223" s="18">
        <v>8587.5</v>
      </c>
      <c r="U223" s="19">
        <v>8481.0300000000007</v>
      </c>
      <c r="V223" s="15">
        <v>10000</v>
      </c>
      <c r="W223" s="19">
        <v>10000</v>
      </c>
      <c r="X223" s="19">
        <v>2455.88</v>
      </c>
      <c r="Y223" s="19">
        <v>10000</v>
      </c>
      <c r="Z223" s="19"/>
      <c r="AA223" s="19">
        <v>10000</v>
      </c>
      <c r="AB223" s="19"/>
      <c r="AC223" s="19">
        <f t="shared" si="102"/>
        <v>10000</v>
      </c>
      <c r="AD223" s="19"/>
      <c r="AE223" s="117" t="s">
        <v>386</v>
      </c>
      <c r="AF223" s="101" t="s">
        <v>1788</v>
      </c>
      <c r="AG223" s="12"/>
      <c r="AH223" s="12"/>
      <c r="AI223" s="108">
        <f t="shared" si="104"/>
        <v>10000</v>
      </c>
      <c r="AJ223" s="18">
        <f t="shared" si="105"/>
        <v>10000</v>
      </c>
      <c r="AK223" s="18">
        <f t="shared" si="106"/>
        <v>10000</v>
      </c>
      <c r="AL223" s="18">
        <f t="shared" si="107"/>
        <v>10000</v>
      </c>
    </row>
    <row r="224" spans="1:38" hidden="1" x14ac:dyDescent="0.3">
      <c r="A224" s="7" t="s">
        <v>484</v>
      </c>
      <c r="B224" s="7" t="s">
        <v>485</v>
      </c>
      <c r="C224" s="13">
        <v>23.41</v>
      </c>
      <c r="D224" s="13">
        <v>23.41</v>
      </c>
      <c r="E224" s="13">
        <v>102.84</v>
      </c>
      <c r="F224" s="13">
        <v>102.84</v>
      </c>
      <c r="G224" s="14">
        <v>50</v>
      </c>
      <c r="H224" s="13">
        <v>90</v>
      </c>
      <c r="I224" s="13">
        <v>86.84</v>
      </c>
      <c r="J224" s="14">
        <v>100</v>
      </c>
      <c r="K224" s="13">
        <v>-800</v>
      </c>
      <c r="L224" s="13">
        <v>-960.25</v>
      </c>
      <c r="M224" s="14">
        <v>0</v>
      </c>
      <c r="N224" s="13">
        <v>0</v>
      </c>
      <c r="O224" s="13">
        <v>0</v>
      </c>
      <c r="P224" s="14">
        <v>0</v>
      </c>
      <c r="Q224" s="16">
        <v>0</v>
      </c>
      <c r="R224" s="16">
        <v>0</v>
      </c>
      <c r="S224" s="17">
        <v>0</v>
      </c>
      <c r="T224" s="18">
        <v>0</v>
      </c>
      <c r="U224" s="19">
        <v>0</v>
      </c>
      <c r="V224" s="15">
        <v>0</v>
      </c>
      <c r="W224" s="19">
        <v>0</v>
      </c>
      <c r="X224" s="19">
        <v>0</v>
      </c>
      <c r="Y224" s="19">
        <v>0</v>
      </c>
      <c r="Z224" s="19"/>
      <c r="AA224" s="19">
        <v>0</v>
      </c>
      <c r="AB224" s="19"/>
      <c r="AC224" s="19">
        <f t="shared" si="102"/>
        <v>0</v>
      </c>
      <c r="AD224" s="19"/>
      <c r="AI224" s="19">
        <f t="shared" si="104"/>
        <v>0</v>
      </c>
      <c r="AJ224" s="18">
        <f t="shared" si="105"/>
        <v>0</v>
      </c>
      <c r="AK224" s="18">
        <f t="shared" si="106"/>
        <v>0</v>
      </c>
      <c r="AL224" s="18">
        <f t="shared" si="107"/>
        <v>0</v>
      </c>
    </row>
    <row r="225" spans="1:38" x14ac:dyDescent="0.3">
      <c r="A225" s="7" t="s">
        <v>486</v>
      </c>
      <c r="B225" s="7" t="s">
        <v>487</v>
      </c>
      <c r="C225" s="13">
        <v>27.27</v>
      </c>
      <c r="D225" s="13">
        <v>27.27</v>
      </c>
      <c r="E225" s="13">
        <v>350</v>
      </c>
      <c r="F225" s="13">
        <v>78.819999999999993</v>
      </c>
      <c r="G225" s="14">
        <v>500</v>
      </c>
      <c r="H225" s="13">
        <v>30</v>
      </c>
      <c r="I225" s="13">
        <v>21.47</v>
      </c>
      <c r="J225" s="14">
        <v>30</v>
      </c>
      <c r="K225" s="13">
        <v>489.54</v>
      </c>
      <c r="L225" s="13">
        <v>489.54</v>
      </c>
      <c r="M225" s="14">
        <v>50</v>
      </c>
      <c r="N225" s="13">
        <v>110</v>
      </c>
      <c r="O225" s="13">
        <v>6.13</v>
      </c>
      <c r="P225" s="14">
        <v>0</v>
      </c>
      <c r="Q225" s="16">
        <v>195.67</v>
      </c>
      <c r="R225" s="16">
        <v>195.67</v>
      </c>
      <c r="S225" s="17">
        <v>161.5</v>
      </c>
      <c r="T225" s="18">
        <v>161.5</v>
      </c>
      <c r="U225" s="19">
        <v>168.31</v>
      </c>
      <c r="V225" s="15">
        <v>0</v>
      </c>
      <c r="W225" s="19">
        <v>0</v>
      </c>
      <c r="X225" s="19">
        <v>0</v>
      </c>
      <c r="Y225" s="19">
        <v>0</v>
      </c>
      <c r="Z225" s="19"/>
      <c r="AA225" s="19">
        <v>0</v>
      </c>
      <c r="AB225" s="19"/>
      <c r="AC225" s="19">
        <f t="shared" si="102"/>
        <v>0</v>
      </c>
      <c r="AD225" s="19"/>
      <c r="AF225" s="12" t="s">
        <v>488</v>
      </c>
      <c r="AI225" s="19">
        <f t="shared" si="104"/>
        <v>0</v>
      </c>
      <c r="AJ225" s="18">
        <f t="shared" si="105"/>
        <v>0</v>
      </c>
      <c r="AK225" s="18">
        <f t="shared" si="106"/>
        <v>0</v>
      </c>
      <c r="AL225" s="18">
        <f t="shared" si="107"/>
        <v>0</v>
      </c>
    </row>
    <row r="226" spans="1:38" ht="15.6" x14ac:dyDescent="0.3">
      <c r="A226" s="7" t="s">
        <v>489</v>
      </c>
      <c r="B226" s="7" t="s">
        <v>372</v>
      </c>
      <c r="C226" s="13">
        <v>19546.669999999998</v>
      </c>
      <c r="D226" s="13">
        <v>19546.669999999998</v>
      </c>
      <c r="E226" s="13">
        <v>20295.12</v>
      </c>
      <c r="F226" s="13">
        <v>20295.12</v>
      </c>
      <c r="G226" s="14">
        <v>22000</v>
      </c>
      <c r="H226" s="13">
        <v>21499.45</v>
      </c>
      <c r="I226" s="13">
        <v>18215.05</v>
      </c>
      <c r="J226" s="14">
        <v>23300</v>
      </c>
      <c r="K226" s="13">
        <v>23300</v>
      </c>
      <c r="L226" s="13">
        <v>35511.69</v>
      </c>
      <c r="M226" s="14">
        <v>30000</v>
      </c>
      <c r="N226" s="13">
        <v>27349.41</v>
      </c>
      <c r="O226" s="13">
        <v>27612.6</v>
      </c>
      <c r="P226" s="14">
        <v>30000</v>
      </c>
      <c r="Q226" s="16">
        <v>31084.19</v>
      </c>
      <c r="R226" s="16">
        <v>31084.19</v>
      </c>
      <c r="S226" s="17">
        <v>33000</v>
      </c>
      <c r="T226" s="18">
        <v>32927.800000000003</v>
      </c>
      <c r="U226" s="19">
        <v>28283.439999999999</v>
      </c>
      <c r="V226" s="15">
        <v>33500</v>
      </c>
      <c r="W226" s="19">
        <v>33500</v>
      </c>
      <c r="X226" s="19">
        <v>11583.72</v>
      </c>
      <c r="Y226" s="19">
        <v>33835</v>
      </c>
      <c r="Z226" s="19">
        <v>1165</v>
      </c>
      <c r="AA226" s="19">
        <v>35000</v>
      </c>
      <c r="AB226" s="19"/>
      <c r="AC226" s="19">
        <f t="shared" si="102"/>
        <v>35000</v>
      </c>
      <c r="AD226" s="19"/>
      <c r="AE226" s="150" t="s">
        <v>1805</v>
      </c>
      <c r="AI226" s="19">
        <f t="shared" si="104"/>
        <v>35000</v>
      </c>
      <c r="AJ226" s="18">
        <f t="shared" si="105"/>
        <v>35000</v>
      </c>
      <c r="AK226" s="18">
        <f t="shared" si="106"/>
        <v>35000</v>
      </c>
      <c r="AL226" s="18">
        <f t="shared" si="107"/>
        <v>35000</v>
      </c>
    </row>
    <row r="227" spans="1:38" ht="57.6" x14ac:dyDescent="0.3">
      <c r="A227" s="7" t="s">
        <v>490</v>
      </c>
      <c r="B227" s="7" t="s">
        <v>491</v>
      </c>
      <c r="C227" s="13">
        <v>26689.08</v>
      </c>
      <c r="D227" s="13">
        <v>25589.08</v>
      </c>
      <c r="E227" s="13">
        <v>18249.62</v>
      </c>
      <c r="F227" s="13">
        <v>16205.56</v>
      </c>
      <c r="G227" s="14">
        <v>15000</v>
      </c>
      <c r="H227" s="13">
        <v>11056.74</v>
      </c>
      <c r="I227" s="13">
        <v>7769.19</v>
      </c>
      <c r="J227" s="14">
        <v>21775</v>
      </c>
      <c r="K227" s="13">
        <v>21125.01</v>
      </c>
      <c r="L227" s="13">
        <v>20153.2</v>
      </c>
      <c r="M227" s="14">
        <v>28000</v>
      </c>
      <c r="N227" s="13">
        <v>32585.31</v>
      </c>
      <c r="O227" s="13">
        <v>29132.14</v>
      </c>
      <c r="P227" s="14">
        <v>25000</v>
      </c>
      <c r="Q227" s="16">
        <v>28000</v>
      </c>
      <c r="R227" s="16">
        <v>25681.98</v>
      </c>
      <c r="S227" s="17">
        <v>25000</v>
      </c>
      <c r="T227" s="18">
        <v>20500</v>
      </c>
      <c r="U227" s="19">
        <v>15275.41</v>
      </c>
      <c r="V227" s="15">
        <v>21400</v>
      </c>
      <c r="W227" s="19">
        <v>21400</v>
      </c>
      <c r="X227" s="19">
        <v>10620.13</v>
      </c>
      <c r="Y227" s="28">
        <v>22042</v>
      </c>
      <c r="Z227" s="19"/>
      <c r="AA227" s="28">
        <v>22042</v>
      </c>
      <c r="AB227" s="28"/>
      <c r="AC227" s="28">
        <f t="shared" si="102"/>
        <v>22042</v>
      </c>
      <c r="AD227" s="28"/>
      <c r="AE227" s="117" t="s">
        <v>592</v>
      </c>
      <c r="AF227" s="101" t="s">
        <v>1789</v>
      </c>
      <c r="AG227" s="12"/>
      <c r="AH227" s="12"/>
      <c r="AI227" s="108">
        <f t="shared" si="104"/>
        <v>22042</v>
      </c>
      <c r="AJ227" s="18">
        <f t="shared" si="105"/>
        <v>22042</v>
      </c>
      <c r="AK227" s="18">
        <f t="shared" si="106"/>
        <v>22042</v>
      </c>
      <c r="AL227" s="18">
        <f t="shared" si="107"/>
        <v>22042</v>
      </c>
    </row>
    <row r="228" spans="1:38" ht="15" customHeight="1" x14ac:dyDescent="0.3">
      <c r="A228" s="7" t="s">
        <v>492</v>
      </c>
      <c r="B228" s="7" t="s">
        <v>493</v>
      </c>
      <c r="C228" s="13">
        <v>14184.59</v>
      </c>
      <c r="D228" s="13">
        <v>13196.66</v>
      </c>
      <c r="E228" s="13">
        <v>10110</v>
      </c>
      <c r="F228" s="13">
        <v>9644.3799999999992</v>
      </c>
      <c r="G228" s="14">
        <v>7000</v>
      </c>
      <c r="H228" s="13">
        <v>14780</v>
      </c>
      <c r="I228" s="13">
        <v>13857.34</v>
      </c>
      <c r="J228" s="14">
        <v>11655</v>
      </c>
      <c r="K228" s="13">
        <v>17227.27</v>
      </c>
      <c r="L228" s="13">
        <v>16074.06</v>
      </c>
      <c r="M228" s="14">
        <v>5000</v>
      </c>
      <c r="N228" s="13">
        <v>31204.74</v>
      </c>
      <c r="O228" s="13">
        <v>31204.74</v>
      </c>
      <c r="P228" s="14">
        <v>10000</v>
      </c>
      <c r="Q228" s="16">
        <v>12500</v>
      </c>
      <c r="R228" s="16">
        <v>7462.65</v>
      </c>
      <c r="S228" s="17">
        <v>10000</v>
      </c>
      <c r="T228" s="18">
        <v>13039.99</v>
      </c>
      <c r="U228" s="19">
        <v>10096.52</v>
      </c>
      <c r="V228" s="15">
        <v>15000</v>
      </c>
      <c r="W228" s="19">
        <v>15000</v>
      </c>
      <c r="X228" s="19">
        <v>6929.72</v>
      </c>
      <c r="Y228" s="19">
        <v>20316.04</v>
      </c>
      <c r="Z228" s="19"/>
      <c r="AA228" s="19">
        <v>20316.04</v>
      </c>
      <c r="AB228" s="19"/>
      <c r="AC228" s="19">
        <f t="shared" si="102"/>
        <v>20316.04</v>
      </c>
      <c r="AD228" s="19"/>
      <c r="AE228" s="12"/>
      <c r="AF228" s="101" t="s">
        <v>494</v>
      </c>
      <c r="AG228" s="12"/>
      <c r="AI228" s="19">
        <f t="shared" si="104"/>
        <v>20316.04</v>
      </c>
      <c r="AJ228" s="18">
        <f t="shared" si="105"/>
        <v>20316.04</v>
      </c>
      <c r="AK228" s="18">
        <f t="shared" si="106"/>
        <v>20316.04</v>
      </c>
      <c r="AL228" s="18">
        <f t="shared" si="107"/>
        <v>20316.04</v>
      </c>
    </row>
    <row r="229" spans="1:38" ht="57.6" x14ac:dyDescent="0.3">
      <c r="A229" s="7" t="s">
        <v>495</v>
      </c>
      <c r="B229" s="7" t="s">
        <v>496</v>
      </c>
      <c r="C229" s="13">
        <v>0</v>
      </c>
      <c r="D229" s="13">
        <v>0</v>
      </c>
      <c r="E229" s="13">
        <v>0</v>
      </c>
      <c r="F229" s="13">
        <v>0</v>
      </c>
      <c r="G229" s="14">
        <v>0</v>
      </c>
      <c r="H229" s="13">
        <v>0</v>
      </c>
      <c r="I229" s="13">
        <v>0</v>
      </c>
      <c r="J229" s="14">
        <v>0</v>
      </c>
      <c r="K229" s="13">
        <v>0</v>
      </c>
      <c r="L229" s="13">
        <v>0</v>
      </c>
      <c r="M229" s="14">
        <v>0</v>
      </c>
      <c r="N229" s="13">
        <v>1000</v>
      </c>
      <c r="O229" s="13">
        <v>652.02</v>
      </c>
      <c r="P229" s="14">
        <v>1000</v>
      </c>
      <c r="Q229" s="16">
        <v>14.07</v>
      </c>
      <c r="R229" s="16">
        <v>0</v>
      </c>
      <c r="S229" s="17">
        <v>0</v>
      </c>
      <c r="T229" s="18">
        <v>0</v>
      </c>
      <c r="U229" s="19">
        <v>0</v>
      </c>
      <c r="V229" s="15">
        <v>0</v>
      </c>
      <c r="W229" s="19">
        <v>0</v>
      </c>
      <c r="X229" s="19">
        <v>0</v>
      </c>
      <c r="Y229" s="121">
        <v>4000</v>
      </c>
      <c r="Z229" s="19"/>
      <c r="AA229" s="121">
        <v>4000</v>
      </c>
      <c r="AB229" s="121"/>
      <c r="AC229" s="121">
        <f t="shared" si="102"/>
        <v>4000</v>
      </c>
      <c r="AD229" s="121"/>
      <c r="AF229" s="109" t="s">
        <v>497</v>
      </c>
      <c r="AI229" s="19">
        <f t="shared" si="104"/>
        <v>4000</v>
      </c>
      <c r="AJ229" s="18">
        <f t="shared" si="105"/>
        <v>4000</v>
      </c>
      <c r="AK229" s="18">
        <f t="shared" si="106"/>
        <v>4000</v>
      </c>
      <c r="AL229" s="18">
        <f t="shared" si="107"/>
        <v>4000</v>
      </c>
    </row>
    <row r="230" spans="1:38" hidden="1" x14ac:dyDescent="0.3">
      <c r="A230" s="7" t="s">
        <v>498</v>
      </c>
      <c r="B230" s="7" t="s">
        <v>499</v>
      </c>
      <c r="C230" s="13">
        <v>0</v>
      </c>
      <c r="D230" s="13">
        <v>0</v>
      </c>
      <c r="E230" s="13">
        <v>0</v>
      </c>
      <c r="F230" s="13">
        <v>0</v>
      </c>
      <c r="G230" s="14">
        <v>0</v>
      </c>
      <c r="H230" s="13">
        <v>0</v>
      </c>
      <c r="I230" s="13">
        <v>0</v>
      </c>
      <c r="J230" s="14">
        <v>0</v>
      </c>
      <c r="K230" s="13">
        <v>89892.63</v>
      </c>
      <c r="L230" s="13">
        <v>-8144</v>
      </c>
      <c r="M230" s="14">
        <v>0</v>
      </c>
      <c r="N230" s="13">
        <v>15559.5</v>
      </c>
      <c r="O230" s="13">
        <v>4924.8999999999996</v>
      </c>
      <c r="P230" s="14">
        <v>0</v>
      </c>
      <c r="Q230" s="16">
        <v>0</v>
      </c>
      <c r="R230" s="16">
        <v>0</v>
      </c>
      <c r="S230" s="17">
        <v>0</v>
      </c>
      <c r="T230" s="18">
        <v>0</v>
      </c>
      <c r="U230" s="19">
        <v>0</v>
      </c>
      <c r="V230" s="15">
        <v>0</v>
      </c>
      <c r="W230" s="19">
        <v>0</v>
      </c>
      <c r="X230" s="19">
        <v>0</v>
      </c>
      <c r="Y230" s="19">
        <v>0</v>
      </c>
      <c r="Z230" s="19"/>
      <c r="AA230" s="19">
        <v>0</v>
      </c>
      <c r="AB230" s="19"/>
      <c r="AC230" s="19">
        <f t="shared" si="102"/>
        <v>0</v>
      </c>
      <c r="AD230" s="19"/>
      <c r="AI230" s="19">
        <f t="shared" si="104"/>
        <v>0</v>
      </c>
      <c r="AJ230" s="18">
        <f t="shared" si="105"/>
        <v>0</v>
      </c>
      <c r="AK230" s="18">
        <f t="shared" si="106"/>
        <v>0</v>
      </c>
      <c r="AL230" s="18">
        <f t="shared" si="107"/>
        <v>0</v>
      </c>
    </row>
    <row r="231" spans="1:38" ht="43.2" x14ac:dyDescent="0.3">
      <c r="A231" s="7" t="s">
        <v>500</v>
      </c>
      <c r="B231" s="7" t="s">
        <v>1806</v>
      </c>
      <c r="C231" s="13">
        <v>0</v>
      </c>
      <c r="D231" s="13">
        <v>0</v>
      </c>
      <c r="E231" s="13">
        <v>1098.25</v>
      </c>
      <c r="F231" s="13">
        <v>495</v>
      </c>
      <c r="G231" s="14">
        <v>1000</v>
      </c>
      <c r="H231" s="13">
        <v>1000</v>
      </c>
      <c r="I231" s="13">
        <v>0</v>
      </c>
      <c r="J231" s="14">
        <v>0</v>
      </c>
      <c r="K231" s="13">
        <v>0</v>
      </c>
      <c r="L231" s="13">
        <v>0</v>
      </c>
      <c r="M231" s="14">
        <v>0</v>
      </c>
      <c r="N231" s="13">
        <v>0</v>
      </c>
      <c r="O231" s="13">
        <v>0</v>
      </c>
      <c r="P231" s="14">
        <v>0</v>
      </c>
      <c r="Q231" s="16">
        <v>17900</v>
      </c>
      <c r="R231" s="16">
        <v>17877.16</v>
      </c>
      <c r="S231" s="17">
        <v>17900</v>
      </c>
      <c r="T231" s="18">
        <v>17900</v>
      </c>
      <c r="U231" s="19">
        <v>17877.16</v>
      </c>
      <c r="V231" s="15">
        <v>17900</v>
      </c>
      <c r="W231" s="19">
        <v>17900</v>
      </c>
      <c r="X231" s="19">
        <v>17877.16</v>
      </c>
      <c r="Y231" s="19">
        <v>17900</v>
      </c>
      <c r="Z231" s="19">
        <v>51434.080000000002</v>
      </c>
      <c r="AA231" s="19">
        <v>69334.080000000002</v>
      </c>
      <c r="AB231" s="19"/>
      <c r="AC231" s="19">
        <f t="shared" si="102"/>
        <v>69334.080000000002</v>
      </c>
      <c r="AD231" s="19"/>
      <c r="AE231" s="130" t="s">
        <v>386</v>
      </c>
      <c r="AF231" s="12" t="s">
        <v>1807</v>
      </c>
      <c r="AG231" s="12"/>
      <c r="AI231" s="19">
        <f t="shared" si="104"/>
        <v>69334.080000000002</v>
      </c>
      <c r="AJ231" s="18">
        <f t="shared" si="105"/>
        <v>69334.080000000002</v>
      </c>
      <c r="AK231" s="18">
        <f t="shared" si="106"/>
        <v>69334.080000000002</v>
      </c>
      <c r="AL231" s="18">
        <f t="shared" si="107"/>
        <v>69334.080000000002</v>
      </c>
    </row>
    <row r="232" spans="1:38" ht="15.6" x14ac:dyDescent="0.3">
      <c r="A232" s="7" t="s">
        <v>501</v>
      </c>
      <c r="B232" s="7" t="s">
        <v>502</v>
      </c>
      <c r="C232" s="13">
        <v>0</v>
      </c>
      <c r="D232" s="13">
        <v>0</v>
      </c>
      <c r="E232" s="13">
        <v>0</v>
      </c>
      <c r="F232" s="13">
        <v>0</v>
      </c>
      <c r="G232" s="14">
        <v>0</v>
      </c>
      <c r="H232" s="13">
        <v>2824</v>
      </c>
      <c r="I232" s="13">
        <v>2824</v>
      </c>
      <c r="J232" s="14">
        <v>0</v>
      </c>
      <c r="K232" s="13">
        <v>0</v>
      </c>
      <c r="L232" s="13">
        <v>0</v>
      </c>
      <c r="M232" s="14">
        <v>0</v>
      </c>
      <c r="N232" s="13">
        <v>0</v>
      </c>
      <c r="O232" s="13">
        <v>0</v>
      </c>
      <c r="P232" s="14">
        <v>0</v>
      </c>
      <c r="Q232" s="16">
        <v>0</v>
      </c>
      <c r="R232" s="16">
        <v>0</v>
      </c>
      <c r="S232" s="17">
        <v>0</v>
      </c>
      <c r="T232" s="18">
        <v>0</v>
      </c>
      <c r="U232" s="19">
        <v>0</v>
      </c>
      <c r="V232" s="15">
        <v>3000</v>
      </c>
      <c r="W232" s="19">
        <v>3000</v>
      </c>
      <c r="X232" s="19">
        <v>2342.75</v>
      </c>
      <c r="Y232" s="108">
        <v>3000</v>
      </c>
      <c r="Z232" s="19"/>
      <c r="AA232" s="108">
        <v>3000</v>
      </c>
      <c r="AB232" s="108"/>
      <c r="AC232" s="108">
        <f t="shared" si="102"/>
        <v>3000</v>
      </c>
      <c r="AD232" s="108"/>
      <c r="AE232" s="130" t="s">
        <v>386</v>
      </c>
      <c r="AF232" s="99" t="s">
        <v>503</v>
      </c>
      <c r="AG232" s="12"/>
      <c r="AI232" s="19">
        <f t="shared" si="104"/>
        <v>3000</v>
      </c>
      <c r="AJ232" s="18">
        <f t="shared" si="105"/>
        <v>3000</v>
      </c>
      <c r="AK232" s="18">
        <f t="shared" si="106"/>
        <v>3000</v>
      </c>
      <c r="AL232" s="18">
        <f t="shared" si="107"/>
        <v>3000</v>
      </c>
    </row>
    <row r="233" spans="1:38" hidden="1" x14ac:dyDescent="0.3">
      <c r="A233" s="7" t="s">
        <v>504</v>
      </c>
      <c r="B233" s="7" t="s">
        <v>505</v>
      </c>
      <c r="C233" s="13">
        <v>16370</v>
      </c>
      <c r="D233" s="13">
        <v>3370</v>
      </c>
      <c r="E233" s="13">
        <v>12800</v>
      </c>
      <c r="F233" s="13">
        <v>6596.44</v>
      </c>
      <c r="G233" s="14">
        <v>6400</v>
      </c>
      <c r="H233" s="13">
        <v>6756.8</v>
      </c>
      <c r="I233" s="13">
        <v>6756.8</v>
      </c>
      <c r="J233" s="14">
        <v>30604.49</v>
      </c>
      <c r="K233" s="13">
        <v>27149.51</v>
      </c>
      <c r="L233" s="13">
        <v>26723.39</v>
      </c>
      <c r="M233" s="14">
        <v>35000</v>
      </c>
      <c r="N233" s="13">
        <v>28135.47</v>
      </c>
      <c r="O233" s="13">
        <v>26491.81</v>
      </c>
      <c r="P233" s="14">
        <v>21000</v>
      </c>
      <c r="Q233" s="16">
        <v>25347</v>
      </c>
      <c r="R233" s="16">
        <v>19892.04</v>
      </c>
      <c r="S233" s="17">
        <v>0</v>
      </c>
      <c r="T233" s="18">
        <v>0</v>
      </c>
      <c r="U233" s="19">
        <v>0</v>
      </c>
      <c r="V233" s="15">
        <v>0</v>
      </c>
      <c r="W233" s="19">
        <v>0</v>
      </c>
      <c r="X233" s="19">
        <v>0</v>
      </c>
      <c r="Y233" s="19">
        <v>0</v>
      </c>
      <c r="Z233" s="19"/>
      <c r="AA233" s="19">
        <v>0</v>
      </c>
      <c r="AB233" s="19"/>
      <c r="AC233" s="19">
        <f t="shared" si="102"/>
        <v>0</v>
      </c>
      <c r="AD233" s="19"/>
      <c r="AG233" s="12"/>
      <c r="AI233" s="19">
        <f t="shared" si="104"/>
        <v>0</v>
      </c>
      <c r="AJ233" s="18">
        <f t="shared" si="105"/>
        <v>0</v>
      </c>
      <c r="AK233" s="18">
        <f t="shared" si="106"/>
        <v>0</v>
      </c>
      <c r="AL233" s="18">
        <f t="shared" si="107"/>
        <v>0</v>
      </c>
    </row>
    <row r="234" spans="1:38" x14ac:dyDescent="0.3">
      <c r="A234" s="7" t="s">
        <v>506</v>
      </c>
      <c r="B234" s="7" t="s">
        <v>507</v>
      </c>
      <c r="C234" s="13">
        <v>58435.02</v>
      </c>
      <c r="D234" s="13">
        <v>38435.019999999997</v>
      </c>
      <c r="E234" s="13">
        <v>47306.23</v>
      </c>
      <c r="F234" s="13">
        <v>73500.81</v>
      </c>
      <c r="G234" s="14">
        <v>0</v>
      </c>
      <c r="H234" s="13">
        <v>21104.07</v>
      </c>
      <c r="I234" s="13">
        <v>21104.02</v>
      </c>
      <c r="J234" s="14">
        <v>86207.26</v>
      </c>
      <c r="K234" s="13">
        <v>173457</v>
      </c>
      <c r="L234" s="13">
        <v>173457</v>
      </c>
      <c r="M234" s="14">
        <v>0</v>
      </c>
      <c r="N234" s="13">
        <v>110000</v>
      </c>
      <c r="O234" s="13">
        <v>110000</v>
      </c>
      <c r="P234" s="14">
        <v>0</v>
      </c>
      <c r="Q234" s="16">
        <v>205653</v>
      </c>
      <c r="R234" s="16">
        <v>191440.86</v>
      </c>
      <c r="S234" s="17">
        <v>0</v>
      </c>
      <c r="T234" s="18">
        <v>0</v>
      </c>
      <c r="U234" s="19">
        <v>107127</v>
      </c>
      <c r="V234" s="15">
        <v>0</v>
      </c>
      <c r="W234" s="19">
        <v>0</v>
      </c>
      <c r="X234" s="19">
        <v>0</v>
      </c>
      <c r="Y234" s="19">
        <v>0</v>
      </c>
      <c r="Z234" s="19"/>
      <c r="AA234" s="19">
        <v>0</v>
      </c>
      <c r="AB234" s="19"/>
      <c r="AC234" s="19">
        <f t="shared" si="102"/>
        <v>0</v>
      </c>
      <c r="AD234" s="19"/>
      <c r="AE234" s="12"/>
      <c r="AI234" s="19">
        <f t="shared" si="104"/>
        <v>0</v>
      </c>
      <c r="AJ234" s="18">
        <f t="shared" si="105"/>
        <v>0</v>
      </c>
      <c r="AK234" s="18">
        <f t="shared" si="106"/>
        <v>0</v>
      </c>
      <c r="AL234" s="18">
        <f t="shared" si="107"/>
        <v>0</v>
      </c>
    </row>
    <row r="235" spans="1:38" hidden="1" x14ac:dyDescent="0.3">
      <c r="A235" s="7" t="s">
        <v>508</v>
      </c>
      <c r="B235" s="7" t="s">
        <v>509</v>
      </c>
      <c r="C235" s="13">
        <v>0</v>
      </c>
      <c r="D235" s="13">
        <v>0</v>
      </c>
      <c r="E235" s="13">
        <v>0</v>
      </c>
      <c r="F235" s="13">
        <v>3684.5</v>
      </c>
      <c r="G235" s="14">
        <v>0</v>
      </c>
      <c r="H235" s="13">
        <v>0</v>
      </c>
      <c r="I235" s="13">
        <v>0</v>
      </c>
      <c r="J235" s="14">
        <v>0</v>
      </c>
      <c r="K235" s="13">
        <v>0</v>
      </c>
      <c r="L235" s="13">
        <v>0</v>
      </c>
      <c r="M235" s="14">
        <v>0</v>
      </c>
      <c r="N235" s="13">
        <v>0</v>
      </c>
      <c r="O235" s="13">
        <v>0</v>
      </c>
      <c r="P235" s="14">
        <v>0</v>
      </c>
      <c r="Q235" s="16">
        <v>0</v>
      </c>
      <c r="R235" s="16">
        <v>0</v>
      </c>
      <c r="S235" s="17">
        <v>0</v>
      </c>
      <c r="T235" s="18">
        <v>0</v>
      </c>
      <c r="U235" s="19">
        <v>0</v>
      </c>
      <c r="V235" s="15">
        <v>0</v>
      </c>
      <c r="W235" s="19">
        <v>0</v>
      </c>
      <c r="X235" s="19">
        <v>0</v>
      </c>
      <c r="Y235" s="19">
        <v>0</v>
      </c>
      <c r="Z235" s="19"/>
      <c r="AA235" s="19">
        <v>0</v>
      </c>
      <c r="AB235" s="19"/>
      <c r="AC235" s="19">
        <f t="shared" si="102"/>
        <v>0</v>
      </c>
      <c r="AD235" s="19"/>
      <c r="AI235" s="19">
        <f t="shared" si="104"/>
        <v>0</v>
      </c>
      <c r="AJ235" s="18">
        <f t="shared" si="105"/>
        <v>0</v>
      </c>
      <c r="AK235" s="18">
        <f t="shared" si="106"/>
        <v>0</v>
      </c>
      <c r="AL235" s="18">
        <f t="shared" si="107"/>
        <v>0</v>
      </c>
    </row>
    <row r="236" spans="1:38" x14ac:dyDescent="0.3">
      <c r="A236" s="7" t="s">
        <v>510</v>
      </c>
      <c r="B236" s="7" t="s">
        <v>511</v>
      </c>
      <c r="C236" s="13">
        <v>0</v>
      </c>
      <c r="D236" s="13">
        <v>0</v>
      </c>
      <c r="E236" s="13">
        <v>0</v>
      </c>
      <c r="F236" s="13">
        <v>0</v>
      </c>
      <c r="G236" s="14">
        <v>0</v>
      </c>
      <c r="H236" s="13">
        <v>0</v>
      </c>
      <c r="I236" s="13">
        <v>0</v>
      </c>
      <c r="J236" s="14">
        <v>0</v>
      </c>
      <c r="K236" s="13">
        <v>0</v>
      </c>
      <c r="L236" s="13">
        <v>0</v>
      </c>
      <c r="M236" s="14">
        <v>0</v>
      </c>
      <c r="N236" s="13">
        <v>10159.049999999999</v>
      </c>
      <c r="O236" s="13">
        <v>2614.67</v>
      </c>
      <c r="P236" s="14">
        <v>0</v>
      </c>
      <c r="Q236" s="16">
        <v>0</v>
      </c>
      <c r="R236" s="16">
        <v>0</v>
      </c>
      <c r="S236" s="17">
        <v>0</v>
      </c>
      <c r="T236" s="18">
        <v>0</v>
      </c>
      <c r="U236" s="19">
        <v>0</v>
      </c>
      <c r="V236" s="15">
        <v>0</v>
      </c>
      <c r="W236" s="19">
        <v>0</v>
      </c>
      <c r="X236" s="19">
        <v>0</v>
      </c>
      <c r="Y236" s="19">
        <v>1250</v>
      </c>
      <c r="Z236" s="19"/>
      <c r="AA236" s="19">
        <v>1250</v>
      </c>
      <c r="AB236" s="19"/>
      <c r="AC236" s="19">
        <f t="shared" si="102"/>
        <v>1250</v>
      </c>
      <c r="AD236" s="19"/>
      <c r="AF236" s="12" t="s">
        <v>512</v>
      </c>
      <c r="AI236" s="19">
        <f t="shared" si="104"/>
        <v>1250</v>
      </c>
      <c r="AJ236" s="18">
        <f t="shared" si="105"/>
        <v>1250</v>
      </c>
      <c r="AK236" s="18">
        <f t="shared" si="106"/>
        <v>1250</v>
      </c>
      <c r="AL236" s="18">
        <f t="shared" si="107"/>
        <v>1250</v>
      </c>
    </row>
    <row r="237" spans="1:38" hidden="1" x14ac:dyDescent="0.3">
      <c r="A237" s="7" t="s">
        <v>513</v>
      </c>
      <c r="B237" s="7" t="s">
        <v>514</v>
      </c>
      <c r="C237" s="13">
        <v>0</v>
      </c>
      <c r="D237" s="13">
        <v>0</v>
      </c>
      <c r="E237" s="13">
        <v>0</v>
      </c>
      <c r="F237" s="13">
        <v>0</v>
      </c>
      <c r="G237" s="14">
        <v>0</v>
      </c>
      <c r="H237" s="13">
        <v>0</v>
      </c>
      <c r="I237" s="13">
        <v>0</v>
      </c>
      <c r="J237" s="14">
        <v>0</v>
      </c>
      <c r="K237" s="13">
        <v>47237</v>
      </c>
      <c r="L237" s="13">
        <v>47237</v>
      </c>
      <c r="M237" s="14">
        <v>0</v>
      </c>
      <c r="N237" s="13">
        <v>0</v>
      </c>
      <c r="O237" s="13">
        <v>0</v>
      </c>
      <c r="P237" s="14">
        <v>0</v>
      </c>
      <c r="Q237" s="16">
        <v>0</v>
      </c>
      <c r="R237" s="16">
        <v>0</v>
      </c>
      <c r="S237" s="17">
        <v>0</v>
      </c>
      <c r="T237" s="18">
        <v>0</v>
      </c>
      <c r="U237" s="19">
        <v>0</v>
      </c>
      <c r="V237" s="15">
        <v>0</v>
      </c>
      <c r="W237" s="19">
        <v>0</v>
      </c>
      <c r="X237" s="19">
        <v>0</v>
      </c>
      <c r="Y237" s="19">
        <v>0</v>
      </c>
      <c r="Z237" s="19"/>
      <c r="AA237" s="19">
        <v>0</v>
      </c>
      <c r="AB237" s="19"/>
      <c r="AC237" s="19">
        <f t="shared" si="102"/>
        <v>0</v>
      </c>
      <c r="AD237" s="19"/>
      <c r="AI237" s="19">
        <f t="shared" si="104"/>
        <v>0</v>
      </c>
      <c r="AJ237" s="18">
        <f t="shared" si="105"/>
        <v>0</v>
      </c>
      <c r="AK237" s="18">
        <f t="shared" si="106"/>
        <v>0</v>
      </c>
      <c r="AL237" s="18">
        <f t="shared" si="107"/>
        <v>0</v>
      </c>
    </row>
    <row r="238" spans="1:38" x14ac:dyDescent="0.3">
      <c r="A238" s="21" t="s">
        <v>87</v>
      </c>
      <c r="B238" s="21" t="s">
        <v>515</v>
      </c>
      <c r="C238" s="22">
        <f>SUM(C190:C237)</f>
        <v>919690.78000000026</v>
      </c>
      <c r="D238" s="22">
        <f t="shared" ref="D238:O238" si="108">SUM(D190:D237)</f>
        <v>891719.2200000002</v>
      </c>
      <c r="E238" s="22">
        <f t="shared" si="108"/>
        <v>942806.19</v>
      </c>
      <c r="F238" s="22">
        <f t="shared" si="108"/>
        <v>983128.44</v>
      </c>
      <c r="G238" s="22">
        <f>SUM(G190:G237)</f>
        <v>939700.88181268005</v>
      </c>
      <c r="H238" s="22">
        <f t="shared" si="108"/>
        <v>1059141.0999999999</v>
      </c>
      <c r="I238" s="22">
        <f t="shared" si="108"/>
        <v>1019347.2699999999</v>
      </c>
      <c r="J238" s="22">
        <f>SUM(J190:J237)</f>
        <v>1275999.9995455998</v>
      </c>
      <c r="K238" s="22">
        <f t="shared" si="108"/>
        <v>1580355.2700000003</v>
      </c>
      <c r="L238" s="22">
        <f t="shared" si="108"/>
        <v>1443355.6400000004</v>
      </c>
      <c r="M238" s="22">
        <f>SUM(M190:M237)</f>
        <v>1486778.97</v>
      </c>
      <c r="N238" s="22">
        <f t="shared" si="108"/>
        <v>1745219.4699999997</v>
      </c>
      <c r="O238" s="22">
        <f t="shared" si="108"/>
        <v>1519214.5499999996</v>
      </c>
      <c r="P238" s="22">
        <f>SUM(P190:P237)</f>
        <v>1457921.4112214402</v>
      </c>
      <c r="Q238" s="22">
        <f t="shared" ref="Q238:R238" si="109">SUM(Q190:Q237)</f>
        <v>1696341.5999999992</v>
      </c>
      <c r="R238" s="22">
        <f t="shared" si="109"/>
        <v>1600700.2199999993</v>
      </c>
      <c r="S238" s="22">
        <f t="shared" ref="S238:X238" si="110">SUM(S190:S237)</f>
        <v>1538638.7642430998</v>
      </c>
      <c r="T238" s="22">
        <f t="shared" si="110"/>
        <v>1725633.8799999994</v>
      </c>
      <c r="U238" s="22">
        <f t="shared" si="110"/>
        <v>1467382.0699999996</v>
      </c>
      <c r="V238" s="22">
        <f t="shared" si="110"/>
        <v>1681664.63</v>
      </c>
      <c r="W238" s="22">
        <f t="shared" si="110"/>
        <v>1687176.2599999998</v>
      </c>
      <c r="X238" s="22">
        <f t="shared" si="110"/>
        <v>685434.18000000028</v>
      </c>
      <c r="Y238" s="22" t="e">
        <f>SUM(Y190:Y237)</f>
        <v>#REF!</v>
      </c>
      <c r="Z238" s="22">
        <f t="shared" ref="Z238:AC238" si="111">SUM(Z190:Z237)</f>
        <v>-440548.66</v>
      </c>
      <c r="AA238" s="22" t="e">
        <f t="shared" si="111"/>
        <v>#REF!</v>
      </c>
      <c r="AB238" s="22">
        <f t="shared" si="111"/>
        <v>0</v>
      </c>
      <c r="AC238" s="22" t="e">
        <f t="shared" si="111"/>
        <v>#REF!</v>
      </c>
      <c r="AD238" s="22"/>
      <c r="AE238" s="22"/>
      <c r="AF238" s="22"/>
      <c r="AG238" s="22"/>
      <c r="AH238" s="22"/>
      <c r="AI238" s="22" t="e">
        <f>SUM(AI190:AI237)</f>
        <v>#REF!</v>
      </c>
      <c r="AJ238" s="22" t="e">
        <f>SUM(AJ190:AJ237)</f>
        <v>#REF!</v>
      </c>
      <c r="AK238" s="22" t="e">
        <f t="shared" ref="AK238:AL238" si="112">SUM(AK190:AK237)</f>
        <v>#REF!</v>
      </c>
      <c r="AL238" s="22" t="e">
        <f t="shared" si="112"/>
        <v>#REF!</v>
      </c>
    </row>
    <row r="239" spans="1:38" x14ac:dyDescent="0.3">
      <c r="A239" s="7" t="s">
        <v>516</v>
      </c>
      <c r="B239" s="8" t="s">
        <v>517</v>
      </c>
      <c r="C239" s="13"/>
      <c r="D239" s="13"/>
      <c r="E239" s="13"/>
      <c r="F239" s="13"/>
      <c r="G239" s="14"/>
      <c r="H239" s="13"/>
      <c r="I239" s="13"/>
      <c r="J239" s="14"/>
      <c r="K239" s="13"/>
      <c r="L239" s="13"/>
      <c r="M239" s="14"/>
      <c r="N239" s="13"/>
      <c r="O239" s="13"/>
      <c r="P239" s="11"/>
      <c r="S239" s="17"/>
      <c r="T239" s="18"/>
      <c r="U239" s="19"/>
      <c r="V239" s="15"/>
      <c r="W239" s="19"/>
      <c r="X239" s="19"/>
      <c r="Y239" s="19"/>
      <c r="Z239" s="19"/>
      <c r="AA239" s="19"/>
      <c r="AB239" s="19"/>
      <c r="AC239" s="19"/>
      <c r="AD239" s="19"/>
      <c r="AJ239" s="18"/>
      <c r="AK239" s="18"/>
      <c r="AL239" s="18"/>
    </row>
    <row r="240" spans="1:38" hidden="1" x14ac:dyDescent="0.3">
      <c r="A240" s="7" t="s">
        <v>518</v>
      </c>
      <c r="B240" s="7" t="s">
        <v>67</v>
      </c>
      <c r="C240" s="13">
        <v>1620</v>
      </c>
      <c r="D240" s="13">
        <v>1620</v>
      </c>
      <c r="E240" s="13">
        <v>1620</v>
      </c>
      <c r="F240" s="13">
        <v>157.5</v>
      </c>
      <c r="G240" s="14">
        <v>1620</v>
      </c>
      <c r="H240" s="13">
        <v>1620</v>
      </c>
      <c r="I240" s="13">
        <v>0</v>
      </c>
      <c r="J240" s="14">
        <v>0</v>
      </c>
      <c r="K240" s="13">
        <v>0</v>
      </c>
      <c r="L240" s="13">
        <v>0</v>
      </c>
      <c r="M240" s="14">
        <v>0</v>
      </c>
      <c r="N240" s="13">
        <v>0</v>
      </c>
      <c r="O240" s="13">
        <v>0</v>
      </c>
      <c r="P240" s="14">
        <v>0</v>
      </c>
      <c r="Q240" s="16">
        <v>0</v>
      </c>
      <c r="R240" s="16">
        <v>0</v>
      </c>
      <c r="S240" s="17">
        <v>0</v>
      </c>
      <c r="T240" s="18">
        <v>0</v>
      </c>
      <c r="U240" s="19">
        <v>0</v>
      </c>
      <c r="V240" s="15">
        <v>0</v>
      </c>
      <c r="W240" s="19">
        <v>0</v>
      </c>
      <c r="X240" s="19">
        <v>0</v>
      </c>
      <c r="Y240" s="19">
        <v>0</v>
      </c>
      <c r="Z240" s="19"/>
      <c r="AA240" s="19">
        <v>0</v>
      </c>
      <c r="AB240" s="19"/>
      <c r="AC240" s="19">
        <f t="shared" ref="AC240:AC242" si="113">AA240</f>
        <v>0</v>
      </c>
      <c r="AD240" s="19"/>
      <c r="AI240" s="19">
        <f t="shared" ref="AI240:AI242" si="114">AC240</f>
        <v>0</v>
      </c>
      <c r="AJ240" s="18">
        <f>AC240</f>
        <v>0</v>
      </c>
      <c r="AK240" s="18">
        <f>AC240</f>
        <v>0</v>
      </c>
      <c r="AL240" s="18">
        <f>AC240</f>
        <v>0</v>
      </c>
    </row>
    <row r="241" spans="1:38" ht="28.8" x14ac:dyDescent="0.3">
      <c r="A241" s="7" t="s">
        <v>519</v>
      </c>
      <c r="B241" s="7" t="s">
        <v>505</v>
      </c>
      <c r="C241" s="13">
        <v>0</v>
      </c>
      <c r="D241" s="13">
        <v>0</v>
      </c>
      <c r="E241" s="13">
        <v>0</v>
      </c>
      <c r="F241" s="13">
        <v>0</v>
      </c>
      <c r="G241" s="14">
        <v>0</v>
      </c>
      <c r="H241" s="13">
        <v>0</v>
      </c>
      <c r="I241" s="13">
        <v>0</v>
      </c>
      <c r="J241" s="14">
        <v>69089</v>
      </c>
      <c r="K241" s="13">
        <v>69089</v>
      </c>
      <c r="L241" s="13">
        <v>68195.66</v>
      </c>
      <c r="M241" s="14">
        <v>80215</v>
      </c>
      <c r="N241" s="13">
        <v>80215</v>
      </c>
      <c r="O241" s="13">
        <v>85458.31</v>
      </c>
      <c r="P241" s="14">
        <v>37750</v>
      </c>
      <c r="Q241" s="16">
        <v>82323.38</v>
      </c>
      <c r="R241" s="16">
        <v>82323.38</v>
      </c>
      <c r="S241" s="17">
        <v>82400.25</v>
      </c>
      <c r="T241" s="18">
        <v>82400.25</v>
      </c>
      <c r="U241" s="19">
        <v>86888.07</v>
      </c>
      <c r="V241" s="15">
        <v>82578.11</v>
      </c>
      <c r="W241" s="19">
        <v>82578.11</v>
      </c>
      <c r="X241" s="19">
        <v>20659.21</v>
      </c>
      <c r="Y241" s="19">
        <v>84420</v>
      </c>
      <c r="Z241" s="19"/>
      <c r="AA241" s="19">
        <v>84420</v>
      </c>
      <c r="AB241" s="19"/>
      <c r="AC241" s="19">
        <f t="shared" si="113"/>
        <v>84420</v>
      </c>
      <c r="AD241" s="19"/>
      <c r="AE241" s="12" t="s">
        <v>1773</v>
      </c>
      <c r="AI241" s="19">
        <f t="shared" si="114"/>
        <v>84420</v>
      </c>
      <c r="AJ241" s="18">
        <f>AC241</f>
        <v>84420</v>
      </c>
      <c r="AK241" s="18">
        <f>AC241</f>
        <v>84420</v>
      </c>
      <c r="AL241" s="18">
        <f>AC241</f>
        <v>84420</v>
      </c>
    </row>
    <row r="242" spans="1:38" ht="28.8" x14ac:dyDescent="0.3">
      <c r="A242" s="7" t="s">
        <v>520</v>
      </c>
      <c r="B242" s="7" t="s">
        <v>521</v>
      </c>
      <c r="C242" s="13">
        <v>336670.08</v>
      </c>
      <c r="D242" s="13">
        <v>326967.77</v>
      </c>
      <c r="E242" s="13">
        <v>314520.84000000003</v>
      </c>
      <c r="F242" s="13">
        <v>303964.46000000002</v>
      </c>
      <c r="G242" s="14">
        <v>389595</v>
      </c>
      <c r="H242" s="13">
        <v>389595</v>
      </c>
      <c r="I242" s="13">
        <v>387668.54</v>
      </c>
      <c r="J242" s="14">
        <v>345723</v>
      </c>
      <c r="K242" s="13">
        <v>345723</v>
      </c>
      <c r="L242" s="13">
        <v>364187.13</v>
      </c>
      <c r="M242" s="14">
        <v>376338</v>
      </c>
      <c r="N242" s="13">
        <v>376338</v>
      </c>
      <c r="O242" s="13">
        <v>351773.59</v>
      </c>
      <c r="P242" s="14">
        <v>394253</v>
      </c>
      <c r="Q242" s="16">
        <v>380305.3</v>
      </c>
      <c r="R242" s="16">
        <v>380305.3</v>
      </c>
      <c r="S242" s="17">
        <v>380000</v>
      </c>
      <c r="T242" s="18">
        <v>380000</v>
      </c>
      <c r="U242" s="19">
        <v>411576.11</v>
      </c>
      <c r="V242" s="15">
        <v>402943</v>
      </c>
      <c r="W242" s="19">
        <v>402943</v>
      </c>
      <c r="X242" s="19">
        <v>213588.01</v>
      </c>
      <c r="Y242" s="19">
        <v>517602</v>
      </c>
      <c r="Z242" s="19"/>
      <c r="AA242" s="19">
        <v>517602</v>
      </c>
      <c r="AB242" s="19"/>
      <c r="AC242" s="19">
        <f t="shared" si="113"/>
        <v>517602</v>
      </c>
      <c r="AD242" s="19"/>
      <c r="AE242" s="12" t="s">
        <v>1773</v>
      </c>
      <c r="AI242" s="19">
        <f t="shared" si="114"/>
        <v>517602</v>
      </c>
      <c r="AJ242" s="18">
        <f>AC242</f>
        <v>517602</v>
      </c>
      <c r="AK242" s="18">
        <f>AC242</f>
        <v>517602</v>
      </c>
      <c r="AL242" s="18">
        <f>AC242</f>
        <v>517602</v>
      </c>
    </row>
    <row r="243" spans="1:38" x14ac:dyDescent="0.3">
      <c r="A243" s="21" t="s">
        <v>87</v>
      </c>
      <c r="B243" s="21" t="s">
        <v>522</v>
      </c>
      <c r="C243" s="22">
        <f>SUM(C240:C242)</f>
        <v>338290.08</v>
      </c>
      <c r="D243" s="22">
        <f t="shared" ref="D243:O243" si="115">SUM(D240:D242)</f>
        <v>328587.77</v>
      </c>
      <c r="E243" s="22">
        <f t="shared" si="115"/>
        <v>316140.84000000003</v>
      </c>
      <c r="F243" s="22">
        <f t="shared" si="115"/>
        <v>304121.96000000002</v>
      </c>
      <c r="G243" s="22">
        <f>SUM(G240:G242)</f>
        <v>391215</v>
      </c>
      <c r="H243" s="22">
        <f t="shared" si="115"/>
        <v>391215</v>
      </c>
      <c r="I243" s="22">
        <f t="shared" si="115"/>
        <v>387668.54</v>
      </c>
      <c r="J243" s="22">
        <f>SUM(J240:J242)</f>
        <v>414812</v>
      </c>
      <c r="K243" s="22">
        <f t="shared" si="115"/>
        <v>414812</v>
      </c>
      <c r="L243" s="22">
        <f t="shared" si="115"/>
        <v>432382.79000000004</v>
      </c>
      <c r="M243" s="22">
        <f>SUM(M240:M242)</f>
        <v>456553</v>
      </c>
      <c r="N243" s="22">
        <f t="shared" si="115"/>
        <v>456553</v>
      </c>
      <c r="O243" s="22">
        <f t="shared" si="115"/>
        <v>437231.9</v>
      </c>
      <c r="P243" s="22">
        <f>SUM(P240:P242)</f>
        <v>432003</v>
      </c>
      <c r="Q243" s="22">
        <f t="shared" ref="Q243:R243" si="116">SUM(Q240:Q242)</f>
        <v>462628.68</v>
      </c>
      <c r="R243" s="22">
        <f t="shared" si="116"/>
        <v>462628.68</v>
      </c>
      <c r="S243" s="22">
        <f t="shared" ref="S243:X243" si="117">SUM(S240:S242)</f>
        <v>462400.25</v>
      </c>
      <c r="T243" s="22">
        <f t="shared" si="117"/>
        <v>462400.25</v>
      </c>
      <c r="U243" s="22">
        <f t="shared" si="117"/>
        <v>498464.18</v>
      </c>
      <c r="V243" s="22">
        <f t="shared" si="117"/>
        <v>485521.11</v>
      </c>
      <c r="W243" s="22">
        <f t="shared" si="117"/>
        <v>485521.11</v>
      </c>
      <c r="X243" s="22">
        <f t="shared" si="117"/>
        <v>234247.22</v>
      </c>
      <c r="Y243" s="22">
        <f>SUM(Y240:Y242)</f>
        <v>602022</v>
      </c>
      <c r="Z243" s="22">
        <f t="shared" ref="Z243:AC243" si="118">SUM(Z240:Z242)</f>
        <v>0</v>
      </c>
      <c r="AA243" s="22">
        <f t="shared" si="118"/>
        <v>602022</v>
      </c>
      <c r="AB243" s="22">
        <f t="shared" si="118"/>
        <v>0</v>
      </c>
      <c r="AC243" s="22">
        <f t="shared" si="118"/>
        <v>602022</v>
      </c>
      <c r="AD243" s="22"/>
      <c r="AE243" s="22"/>
      <c r="AF243" s="22"/>
      <c r="AG243" s="22"/>
      <c r="AH243" s="22"/>
      <c r="AI243" s="22">
        <f>SUM(AI240:AI242)</f>
        <v>602022</v>
      </c>
      <c r="AJ243" s="22">
        <f>SUM(AJ240:AJ242)</f>
        <v>602022</v>
      </c>
      <c r="AK243" s="22">
        <f t="shared" ref="AK243:AL243" si="119">SUM(AK240:AK242)</f>
        <v>602022</v>
      </c>
      <c r="AL243" s="22">
        <f t="shared" si="119"/>
        <v>602022</v>
      </c>
    </row>
    <row r="244" spans="1:38" x14ac:dyDescent="0.3">
      <c r="A244" s="7" t="s">
        <v>523</v>
      </c>
      <c r="B244" s="8" t="s">
        <v>524</v>
      </c>
      <c r="C244" s="13"/>
      <c r="D244" s="13"/>
      <c r="E244" s="13"/>
      <c r="F244" s="13"/>
      <c r="G244" s="14"/>
      <c r="H244" s="13"/>
      <c r="I244" s="13"/>
      <c r="J244" s="14"/>
      <c r="K244" s="13"/>
      <c r="L244" s="13"/>
      <c r="M244" s="14"/>
      <c r="N244" s="13"/>
      <c r="O244" s="13"/>
      <c r="P244" s="11"/>
      <c r="S244" s="17"/>
      <c r="T244" s="18"/>
      <c r="U244" s="19"/>
      <c r="V244" s="15"/>
      <c r="W244" s="19"/>
      <c r="X244" s="19"/>
      <c r="Y244" s="19"/>
      <c r="Z244" s="19"/>
      <c r="AA244" s="19"/>
      <c r="AB244" s="19"/>
      <c r="AC244" s="19"/>
      <c r="AD244" s="19"/>
      <c r="AJ244" s="18"/>
      <c r="AK244" s="18"/>
      <c r="AL244" s="18"/>
    </row>
    <row r="245" spans="1:38" x14ac:dyDescent="0.3">
      <c r="A245" s="7" t="s">
        <v>525</v>
      </c>
      <c r="B245" s="7" t="s">
        <v>526</v>
      </c>
      <c r="C245" s="13">
        <v>75000</v>
      </c>
      <c r="D245" s="13">
        <v>75000</v>
      </c>
      <c r="E245" s="13">
        <v>75000</v>
      </c>
      <c r="F245" s="13">
        <v>75000</v>
      </c>
      <c r="G245" s="14">
        <v>75000</v>
      </c>
      <c r="H245" s="13">
        <v>75000</v>
      </c>
      <c r="I245" s="13">
        <v>75000</v>
      </c>
      <c r="J245" s="14">
        <v>75000</v>
      </c>
      <c r="K245" s="13">
        <v>75000</v>
      </c>
      <c r="L245" s="13">
        <v>75000</v>
      </c>
      <c r="M245" s="14">
        <v>82500</v>
      </c>
      <c r="N245" s="13">
        <v>82500</v>
      </c>
      <c r="O245" s="13">
        <v>81800</v>
      </c>
      <c r="P245" s="14">
        <f>82500+5000</f>
        <v>87500</v>
      </c>
      <c r="Q245" s="16">
        <v>87500</v>
      </c>
      <c r="R245" s="16">
        <v>87500</v>
      </c>
      <c r="S245" s="17">
        <v>100000</v>
      </c>
      <c r="T245" s="18">
        <v>100000</v>
      </c>
      <c r="U245" s="19">
        <v>100000</v>
      </c>
      <c r="V245" s="15">
        <v>100000</v>
      </c>
      <c r="W245" s="19">
        <v>100000</v>
      </c>
      <c r="X245" s="19">
        <v>50000</v>
      </c>
      <c r="Y245" s="19">
        <v>125000</v>
      </c>
      <c r="Z245" s="19"/>
      <c r="AA245" s="19">
        <v>125000</v>
      </c>
      <c r="AB245" s="19"/>
      <c r="AC245" s="19">
        <f t="shared" ref="AC245:AC247" si="120">AA245</f>
        <v>125000</v>
      </c>
      <c r="AD245" s="19"/>
      <c r="AE245" t="s">
        <v>527</v>
      </c>
      <c r="AI245" s="19">
        <f t="shared" ref="AI245:AI247" si="121">AC245</f>
        <v>125000</v>
      </c>
      <c r="AJ245" s="18">
        <f>AC245</f>
        <v>125000</v>
      </c>
      <c r="AK245" s="18">
        <f>AC245</f>
        <v>125000</v>
      </c>
      <c r="AL245" s="18">
        <f>AC245</f>
        <v>125000</v>
      </c>
    </row>
    <row r="246" spans="1:38" x14ac:dyDescent="0.3">
      <c r="A246" s="7" t="s">
        <v>528</v>
      </c>
      <c r="B246" s="7" t="s">
        <v>529</v>
      </c>
      <c r="C246" s="13">
        <v>0</v>
      </c>
      <c r="D246" s="13">
        <v>0</v>
      </c>
      <c r="E246" s="13">
        <v>0</v>
      </c>
      <c r="F246" s="13">
        <v>0</v>
      </c>
      <c r="G246" s="14">
        <v>0</v>
      </c>
      <c r="H246" s="13">
        <v>25861</v>
      </c>
      <c r="I246" s="13">
        <v>25861</v>
      </c>
      <c r="J246" s="14">
        <v>0</v>
      </c>
      <c r="K246" s="13">
        <v>700</v>
      </c>
      <c r="L246" s="13">
        <v>15700</v>
      </c>
      <c r="M246" s="14">
        <v>15700</v>
      </c>
      <c r="N246" s="13">
        <v>15700</v>
      </c>
      <c r="O246" s="13">
        <v>15680</v>
      </c>
      <c r="P246" s="14">
        <v>15700</v>
      </c>
      <c r="Q246" s="16">
        <v>18296</v>
      </c>
      <c r="R246" s="16">
        <v>18296</v>
      </c>
      <c r="S246" s="17">
        <v>18296</v>
      </c>
      <c r="T246" s="18">
        <v>22624</v>
      </c>
      <c r="U246" s="19">
        <v>20028</v>
      </c>
      <c r="V246" s="15">
        <v>15700</v>
      </c>
      <c r="W246" s="19">
        <v>15700</v>
      </c>
      <c r="X246" s="19">
        <v>0</v>
      </c>
      <c r="Y246" s="19">
        <v>20028</v>
      </c>
      <c r="Z246" s="19"/>
      <c r="AA246" s="19">
        <v>20028</v>
      </c>
      <c r="AB246" s="19"/>
      <c r="AC246" s="19">
        <f t="shared" si="120"/>
        <v>20028</v>
      </c>
      <c r="AD246" s="19"/>
      <c r="AE246" t="s">
        <v>530</v>
      </c>
      <c r="AI246" s="19">
        <f t="shared" si="121"/>
        <v>20028</v>
      </c>
      <c r="AJ246" s="18">
        <f>AC246</f>
        <v>20028</v>
      </c>
      <c r="AK246" s="18">
        <f>AC246</f>
        <v>20028</v>
      </c>
      <c r="AL246" s="18">
        <f>AC246</f>
        <v>20028</v>
      </c>
    </row>
    <row r="247" spans="1:38" hidden="1" x14ac:dyDescent="0.3">
      <c r="A247" s="7" t="s">
        <v>531</v>
      </c>
      <c r="B247" s="7" t="s">
        <v>532</v>
      </c>
      <c r="C247" s="13">
        <v>0</v>
      </c>
      <c r="D247" s="13">
        <v>0</v>
      </c>
      <c r="E247" s="13">
        <v>0</v>
      </c>
      <c r="F247" s="13">
        <v>0</v>
      </c>
      <c r="G247" s="14">
        <v>0</v>
      </c>
      <c r="H247" s="13">
        <v>0</v>
      </c>
      <c r="I247" s="13">
        <v>0</v>
      </c>
      <c r="J247" s="14">
        <v>0</v>
      </c>
      <c r="K247" s="13">
        <v>0</v>
      </c>
      <c r="L247" s="13">
        <v>0</v>
      </c>
      <c r="M247" s="14">
        <v>0</v>
      </c>
      <c r="N247" s="13">
        <v>82700</v>
      </c>
      <c r="O247" s="13">
        <v>82700</v>
      </c>
      <c r="P247" s="14">
        <v>0</v>
      </c>
      <c r="Q247" s="16">
        <v>0</v>
      </c>
      <c r="R247" s="16">
        <v>0</v>
      </c>
      <c r="S247" s="17">
        <v>0</v>
      </c>
      <c r="T247" s="18">
        <v>0</v>
      </c>
      <c r="U247" s="19">
        <v>0</v>
      </c>
      <c r="V247" s="15">
        <v>0</v>
      </c>
      <c r="W247" s="19">
        <v>0</v>
      </c>
      <c r="X247" s="19">
        <v>0</v>
      </c>
      <c r="Y247" s="19">
        <v>0</v>
      </c>
      <c r="Z247" s="19"/>
      <c r="AA247" s="19">
        <v>0</v>
      </c>
      <c r="AB247" s="19"/>
      <c r="AC247" s="19">
        <f t="shared" si="120"/>
        <v>0</v>
      </c>
      <c r="AD247" s="19"/>
      <c r="AI247" s="19">
        <f t="shared" si="121"/>
        <v>0</v>
      </c>
      <c r="AJ247" s="18">
        <f>AC247</f>
        <v>0</v>
      </c>
      <c r="AK247" s="18">
        <f>AC247</f>
        <v>0</v>
      </c>
      <c r="AL247" s="18">
        <f>AC247</f>
        <v>0</v>
      </c>
    </row>
    <row r="248" spans="1:38" x14ac:dyDescent="0.3">
      <c r="A248" s="21" t="s">
        <v>87</v>
      </c>
      <c r="B248" s="21" t="s">
        <v>533</v>
      </c>
      <c r="C248" s="22">
        <f>SUM(C245:C247)</f>
        <v>75000</v>
      </c>
      <c r="D248" s="22">
        <f t="shared" ref="D248:O248" si="122">SUM(D245:D247)</f>
        <v>75000</v>
      </c>
      <c r="E248" s="22">
        <f t="shared" si="122"/>
        <v>75000</v>
      </c>
      <c r="F248" s="22">
        <f t="shared" si="122"/>
        <v>75000</v>
      </c>
      <c r="G248" s="22">
        <f>SUM(G245:G247)</f>
        <v>75000</v>
      </c>
      <c r="H248" s="22">
        <f t="shared" si="122"/>
        <v>100861</v>
      </c>
      <c r="I248" s="22">
        <f t="shared" si="122"/>
        <v>100861</v>
      </c>
      <c r="J248" s="22">
        <f>SUM(J245:J247)</f>
        <v>75000</v>
      </c>
      <c r="K248" s="22">
        <f t="shared" si="122"/>
        <v>75700</v>
      </c>
      <c r="L248" s="22">
        <f t="shared" si="122"/>
        <v>90700</v>
      </c>
      <c r="M248" s="22">
        <f>SUM(M245:M247)</f>
        <v>98200</v>
      </c>
      <c r="N248" s="22">
        <f t="shared" si="122"/>
        <v>180900</v>
      </c>
      <c r="O248" s="22">
        <f t="shared" si="122"/>
        <v>180180</v>
      </c>
      <c r="P248" s="22">
        <f>SUM(P245:P247)</f>
        <v>103200</v>
      </c>
      <c r="Q248" s="22">
        <f t="shared" ref="Q248:R248" si="123">SUM(Q245:Q247)</f>
        <v>105796</v>
      </c>
      <c r="R248" s="22">
        <f t="shared" si="123"/>
        <v>105796</v>
      </c>
      <c r="S248" s="22">
        <f t="shared" ref="S248:X248" si="124">SUM(S245:S247)</f>
        <v>118296</v>
      </c>
      <c r="T248" s="22">
        <f t="shared" si="124"/>
        <v>122624</v>
      </c>
      <c r="U248" s="22">
        <f t="shared" si="124"/>
        <v>120028</v>
      </c>
      <c r="V248" s="22">
        <f t="shared" si="124"/>
        <v>115700</v>
      </c>
      <c r="W248" s="22">
        <f t="shared" si="124"/>
        <v>115700</v>
      </c>
      <c r="X248" s="22">
        <f t="shared" si="124"/>
        <v>50000</v>
      </c>
      <c r="Y248" s="22">
        <f>SUM(Y245:Y247)</f>
        <v>145028</v>
      </c>
      <c r="Z248" s="22">
        <f t="shared" ref="Z248:AC248" si="125">SUM(Z245:Z247)</f>
        <v>0</v>
      </c>
      <c r="AA248" s="22">
        <f t="shared" si="125"/>
        <v>145028</v>
      </c>
      <c r="AB248" s="22">
        <f t="shared" si="125"/>
        <v>0</v>
      </c>
      <c r="AC248" s="22">
        <f t="shared" si="125"/>
        <v>145028</v>
      </c>
      <c r="AD248" s="22"/>
      <c r="AE248" s="22"/>
      <c r="AF248" s="22"/>
      <c r="AG248" s="22"/>
      <c r="AH248" s="22"/>
      <c r="AI248" s="22">
        <f>SUM(AI245:AI247)</f>
        <v>145028</v>
      </c>
      <c r="AJ248" s="22">
        <f>SUM(AJ245:AJ247)</f>
        <v>145028</v>
      </c>
      <c r="AK248" s="22">
        <f t="shared" ref="AK248:AL248" si="126">SUM(AK245:AK247)</f>
        <v>145028</v>
      </c>
      <c r="AL248" s="22">
        <f t="shared" si="126"/>
        <v>145028</v>
      </c>
    </row>
    <row r="249" spans="1:38" x14ac:dyDescent="0.3">
      <c r="A249" s="7" t="s">
        <v>534</v>
      </c>
      <c r="B249" s="8" t="s">
        <v>535</v>
      </c>
      <c r="C249" s="13"/>
      <c r="D249" s="13"/>
      <c r="E249" s="13"/>
      <c r="F249" s="13"/>
      <c r="G249" s="14"/>
      <c r="H249" s="13"/>
      <c r="I249" s="13"/>
      <c r="J249" s="14"/>
      <c r="K249" s="13"/>
      <c r="L249" s="13"/>
      <c r="M249" s="14"/>
      <c r="N249" s="13"/>
      <c r="O249" s="13"/>
      <c r="P249" s="11"/>
      <c r="S249" s="17"/>
      <c r="T249" s="18"/>
      <c r="U249" s="19"/>
      <c r="V249" s="15"/>
      <c r="W249" s="19"/>
      <c r="X249" s="19"/>
      <c r="Y249" s="19"/>
      <c r="Z249" s="19"/>
      <c r="AA249" s="19"/>
      <c r="AB249" s="19"/>
      <c r="AC249" s="19"/>
      <c r="AD249" s="19"/>
      <c r="AJ249" s="18"/>
      <c r="AK249" s="18"/>
      <c r="AL249" s="18"/>
    </row>
    <row r="250" spans="1:38" x14ac:dyDescent="0.3">
      <c r="A250" s="7" t="s">
        <v>536</v>
      </c>
      <c r="B250" s="7" t="s">
        <v>526</v>
      </c>
      <c r="C250" s="13">
        <v>31100</v>
      </c>
      <c r="D250" s="13">
        <v>31100</v>
      </c>
      <c r="E250" s="13">
        <v>31100</v>
      </c>
      <c r="F250" s="13">
        <v>31100</v>
      </c>
      <c r="G250" s="14">
        <v>31100</v>
      </c>
      <c r="H250" s="13">
        <v>31100</v>
      </c>
      <c r="I250" s="13">
        <v>31100</v>
      </c>
      <c r="J250" s="14">
        <v>31100</v>
      </c>
      <c r="K250" s="13">
        <v>31100</v>
      </c>
      <c r="L250" s="13">
        <v>31100</v>
      </c>
      <c r="M250" s="14">
        <v>31100</v>
      </c>
      <c r="N250" s="13">
        <v>31100</v>
      </c>
      <c r="O250" s="13">
        <v>31100</v>
      </c>
      <c r="P250" s="14">
        <v>31100</v>
      </c>
      <c r="Q250" s="16">
        <v>31100</v>
      </c>
      <c r="R250" s="16">
        <v>31100</v>
      </c>
      <c r="S250" s="17">
        <v>31100</v>
      </c>
      <c r="T250" s="18">
        <v>31100</v>
      </c>
      <c r="U250" s="18">
        <v>31100</v>
      </c>
      <c r="V250" s="17">
        <v>31100</v>
      </c>
      <c r="W250" s="19">
        <v>31100</v>
      </c>
      <c r="X250" s="19">
        <v>15550</v>
      </c>
      <c r="Y250" s="19">
        <v>0</v>
      </c>
      <c r="Z250" s="19"/>
      <c r="AA250" s="19">
        <v>0</v>
      </c>
      <c r="AB250" s="19"/>
      <c r="AC250" s="19">
        <v>0</v>
      </c>
      <c r="AD250" s="19"/>
      <c r="AI250" s="18">
        <v>0</v>
      </c>
      <c r="AJ250" s="18">
        <v>0</v>
      </c>
      <c r="AK250" s="18">
        <v>0</v>
      </c>
      <c r="AL250" s="18">
        <v>0</v>
      </c>
    </row>
    <row r="251" spans="1:38" x14ac:dyDescent="0.3">
      <c r="A251" s="21" t="s">
        <v>87</v>
      </c>
      <c r="B251" s="21" t="s">
        <v>537</v>
      </c>
      <c r="C251" s="22">
        <f>SUM(C250)</f>
        <v>31100</v>
      </c>
      <c r="D251" s="22">
        <f t="shared" ref="D251:O251" si="127">SUM(D250)</f>
        <v>31100</v>
      </c>
      <c r="E251" s="22">
        <f t="shared" si="127"/>
        <v>31100</v>
      </c>
      <c r="F251" s="22">
        <f t="shared" si="127"/>
        <v>31100</v>
      </c>
      <c r="G251" s="22">
        <f>SUM(G250)</f>
        <v>31100</v>
      </c>
      <c r="H251" s="22">
        <f t="shared" si="127"/>
        <v>31100</v>
      </c>
      <c r="I251" s="22">
        <f t="shared" si="127"/>
        <v>31100</v>
      </c>
      <c r="J251" s="22">
        <f>SUM(J250)</f>
        <v>31100</v>
      </c>
      <c r="K251" s="22">
        <f t="shared" si="127"/>
        <v>31100</v>
      </c>
      <c r="L251" s="22">
        <f t="shared" si="127"/>
        <v>31100</v>
      </c>
      <c r="M251" s="22">
        <f>SUM(M250)</f>
        <v>31100</v>
      </c>
      <c r="N251" s="22">
        <f t="shared" si="127"/>
        <v>31100</v>
      </c>
      <c r="O251" s="22">
        <f t="shared" si="127"/>
        <v>31100</v>
      </c>
      <c r="P251" s="22">
        <f>P250</f>
        <v>31100</v>
      </c>
      <c r="Q251" s="22">
        <f t="shared" ref="Q251:R251" si="128">Q250</f>
        <v>31100</v>
      </c>
      <c r="R251" s="22">
        <f t="shared" si="128"/>
        <v>31100</v>
      </c>
      <c r="S251" s="22">
        <f t="shared" ref="S251:X251" si="129">SUM(S250)</f>
        <v>31100</v>
      </c>
      <c r="T251" s="22">
        <f t="shared" si="129"/>
        <v>31100</v>
      </c>
      <c r="U251" s="22">
        <f t="shared" si="129"/>
        <v>31100</v>
      </c>
      <c r="V251" s="22">
        <f t="shared" si="129"/>
        <v>31100</v>
      </c>
      <c r="W251" s="22">
        <f t="shared" si="129"/>
        <v>31100</v>
      </c>
      <c r="X251" s="22">
        <f t="shared" si="129"/>
        <v>15550</v>
      </c>
      <c r="Y251" s="22">
        <f>SUM(Y250)</f>
        <v>0</v>
      </c>
      <c r="Z251" s="22">
        <f t="shared" ref="Z251:AC251" si="130">SUM(Z250)</f>
        <v>0</v>
      </c>
      <c r="AA251" s="22">
        <f t="shared" si="130"/>
        <v>0</v>
      </c>
      <c r="AB251" s="22">
        <f t="shared" si="130"/>
        <v>0</v>
      </c>
      <c r="AC251" s="22">
        <f t="shared" si="130"/>
        <v>0</v>
      </c>
      <c r="AD251" s="22"/>
      <c r="AE251" s="22"/>
      <c r="AF251" s="22"/>
      <c r="AG251" s="22"/>
      <c r="AH251" s="22"/>
      <c r="AI251" s="22">
        <f>SUM(AI250)</f>
        <v>0</v>
      </c>
      <c r="AJ251" s="22">
        <f>SUM(AJ250)</f>
        <v>0</v>
      </c>
      <c r="AK251" s="22">
        <f t="shared" ref="AK251:AL251" si="131">SUM(AK250)</f>
        <v>0</v>
      </c>
      <c r="AL251" s="22">
        <f t="shared" si="131"/>
        <v>0</v>
      </c>
    </row>
    <row r="252" spans="1:38" x14ac:dyDescent="0.3">
      <c r="A252" s="7" t="s">
        <v>538</v>
      </c>
      <c r="B252" s="8" t="s">
        <v>539</v>
      </c>
      <c r="C252" s="13"/>
      <c r="D252" s="13"/>
      <c r="E252" s="13"/>
      <c r="F252" s="13"/>
      <c r="G252" s="14"/>
      <c r="H252" s="13"/>
      <c r="I252" s="13"/>
      <c r="J252" s="14"/>
      <c r="K252" s="13"/>
      <c r="L252" s="13"/>
      <c r="M252" s="14"/>
      <c r="N252" s="13"/>
      <c r="O252" s="13"/>
      <c r="P252" s="11"/>
      <c r="S252" s="17"/>
      <c r="T252" s="18"/>
      <c r="U252" s="19"/>
      <c r="V252" s="15"/>
      <c r="W252" s="19"/>
      <c r="X252" s="19"/>
      <c r="Y252" s="19"/>
      <c r="Z252" s="19"/>
      <c r="AA252" s="19"/>
      <c r="AB252" s="19"/>
      <c r="AC252" s="19"/>
      <c r="AD252" s="19"/>
      <c r="AJ252" s="18"/>
      <c r="AK252" s="18"/>
      <c r="AL252" s="18"/>
    </row>
    <row r="253" spans="1:38" x14ac:dyDescent="0.3">
      <c r="A253" s="7" t="s">
        <v>540</v>
      </c>
      <c r="B253" s="7" t="s">
        <v>526</v>
      </c>
      <c r="C253" s="13">
        <v>2000</v>
      </c>
      <c r="D253" s="13">
        <v>2000</v>
      </c>
      <c r="E253" s="13">
        <v>2000</v>
      </c>
      <c r="F253" s="13">
        <v>2000</v>
      </c>
      <c r="G253" s="14">
        <v>2000</v>
      </c>
      <c r="H253" s="13">
        <v>2000</v>
      </c>
      <c r="I253" s="13">
        <v>2000</v>
      </c>
      <c r="J253" s="14">
        <v>2000</v>
      </c>
      <c r="K253" s="13">
        <v>2000</v>
      </c>
      <c r="L253" s="13">
        <v>2000</v>
      </c>
      <c r="M253" s="14">
        <v>2000</v>
      </c>
      <c r="N253" s="13">
        <v>2000</v>
      </c>
      <c r="O253" s="13">
        <v>2000</v>
      </c>
      <c r="P253" s="14">
        <v>2000</v>
      </c>
      <c r="Q253" s="13">
        <v>2000</v>
      </c>
      <c r="R253" s="13">
        <v>2000</v>
      </c>
      <c r="S253" s="17">
        <v>2000</v>
      </c>
      <c r="T253" s="18">
        <v>2000</v>
      </c>
      <c r="U253" s="19">
        <v>2000</v>
      </c>
      <c r="V253" s="15">
        <v>2000</v>
      </c>
      <c r="W253" s="19">
        <v>2000</v>
      </c>
      <c r="X253" s="19">
        <v>1000</v>
      </c>
      <c r="Y253" s="19">
        <v>2000</v>
      </c>
      <c r="Z253" s="19"/>
      <c r="AA253" s="19">
        <v>2000</v>
      </c>
      <c r="AB253" s="19"/>
      <c r="AC253" s="19">
        <v>2000</v>
      </c>
      <c r="AD253" s="19"/>
      <c r="AI253" s="19">
        <f t="shared" ref="AI253:AI254" si="132">AC253</f>
        <v>2000</v>
      </c>
      <c r="AJ253" s="18">
        <f>AA253</f>
        <v>2000</v>
      </c>
      <c r="AK253" s="18">
        <f>AA253</f>
        <v>2000</v>
      </c>
      <c r="AL253" s="18">
        <f>AA253</f>
        <v>2000</v>
      </c>
    </row>
    <row r="254" spans="1:38" x14ac:dyDescent="0.3">
      <c r="A254" s="7" t="s">
        <v>541</v>
      </c>
      <c r="B254" s="7" t="s">
        <v>542</v>
      </c>
      <c r="C254" s="13">
        <v>1080</v>
      </c>
      <c r="D254" s="13">
        <v>1080</v>
      </c>
      <c r="E254" s="13">
        <v>1050</v>
      </c>
      <c r="F254" s="13">
        <v>360</v>
      </c>
      <c r="G254" s="14">
        <v>1050</v>
      </c>
      <c r="H254" s="13">
        <v>1050</v>
      </c>
      <c r="I254" s="13">
        <v>631.79999999999995</v>
      </c>
      <c r="J254" s="14">
        <v>360</v>
      </c>
      <c r="K254" s="13">
        <v>360</v>
      </c>
      <c r="L254" s="13">
        <v>0</v>
      </c>
      <c r="M254" s="14">
        <v>360</v>
      </c>
      <c r="N254" s="13">
        <v>360</v>
      </c>
      <c r="O254" s="13">
        <v>0</v>
      </c>
      <c r="P254" s="14">
        <v>360</v>
      </c>
      <c r="Q254" s="13">
        <v>360</v>
      </c>
      <c r="R254" s="13">
        <v>0</v>
      </c>
      <c r="S254" s="17">
        <v>360</v>
      </c>
      <c r="T254" s="18">
        <v>360</v>
      </c>
      <c r="U254" s="19">
        <v>0</v>
      </c>
      <c r="V254" s="15">
        <v>0</v>
      </c>
      <c r="W254" s="19">
        <v>0</v>
      </c>
      <c r="X254" s="19">
        <v>0</v>
      </c>
      <c r="Y254" s="19">
        <v>0</v>
      </c>
      <c r="Z254" s="19"/>
      <c r="AA254" s="19">
        <v>0</v>
      </c>
      <c r="AB254" s="19"/>
      <c r="AC254" s="19">
        <v>0</v>
      </c>
      <c r="AD254" s="19"/>
      <c r="AI254" s="19">
        <f t="shared" si="132"/>
        <v>0</v>
      </c>
      <c r="AJ254" s="18">
        <f>AA254</f>
        <v>0</v>
      </c>
      <c r="AK254" s="18">
        <f>AA254</f>
        <v>0</v>
      </c>
      <c r="AL254" s="18">
        <f>AA254</f>
        <v>0</v>
      </c>
    </row>
    <row r="255" spans="1:38" x14ac:dyDescent="0.3">
      <c r="A255" s="21" t="s">
        <v>87</v>
      </c>
      <c r="B255" s="21" t="s">
        <v>543</v>
      </c>
      <c r="C255" s="22">
        <f>SUM(C253:C254)</f>
        <v>3080</v>
      </c>
      <c r="D255" s="22">
        <f t="shared" ref="D255:O255" si="133">SUM(D253:D254)</f>
        <v>3080</v>
      </c>
      <c r="E255" s="22">
        <f t="shared" si="133"/>
        <v>3050</v>
      </c>
      <c r="F255" s="22">
        <f t="shared" si="133"/>
        <v>2360</v>
      </c>
      <c r="G255" s="22">
        <f>SUM(G253:G254)</f>
        <v>3050</v>
      </c>
      <c r="H255" s="22">
        <f t="shared" si="133"/>
        <v>3050</v>
      </c>
      <c r="I255" s="22">
        <f t="shared" si="133"/>
        <v>2631.8</v>
      </c>
      <c r="J255" s="22">
        <f>SUM(J253:J254)</f>
        <v>2360</v>
      </c>
      <c r="K255" s="22">
        <f t="shared" si="133"/>
        <v>2360</v>
      </c>
      <c r="L255" s="22">
        <f t="shared" si="133"/>
        <v>2000</v>
      </c>
      <c r="M255" s="22">
        <f>SUM(M253:M254)</f>
        <v>2360</v>
      </c>
      <c r="N255" s="22">
        <f t="shared" si="133"/>
        <v>2360</v>
      </c>
      <c r="O255" s="22">
        <f t="shared" si="133"/>
        <v>2000</v>
      </c>
      <c r="P255" s="22">
        <f>SUM(P253:P254)</f>
        <v>2360</v>
      </c>
      <c r="Q255" s="22">
        <f t="shared" ref="Q255:R255" si="134">SUM(Q253:Q254)</f>
        <v>2360</v>
      </c>
      <c r="R255" s="22">
        <f t="shared" si="134"/>
        <v>2000</v>
      </c>
      <c r="S255" s="22">
        <f t="shared" ref="S255:X255" si="135">SUM(S253:S254)</f>
        <v>2360</v>
      </c>
      <c r="T255" s="22">
        <f t="shared" si="135"/>
        <v>2360</v>
      </c>
      <c r="U255" s="22">
        <f t="shared" si="135"/>
        <v>2000</v>
      </c>
      <c r="V255" s="22">
        <f t="shared" si="135"/>
        <v>2000</v>
      </c>
      <c r="W255" s="22">
        <f t="shared" si="135"/>
        <v>2000</v>
      </c>
      <c r="X255" s="22">
        <f t="shared" si="135"/>
        <v>1000</v>
      </c>
      <c r="Y255" s="22">
        <f>SUM(Y253:Y254)</f>
        <v>2000</v>
      </c>
      <c r="Z255" s="22">
        <f t="shared" ref="Z255:AC255" si="136">SUM(Z253:Z254)</f>
        <v>0</v>
      </c>
      <c r="AA255" s="22">
        <f t="shared" si="136"/>
        <v>2000</v>
      </c>
      <c r="AB255" s="22">
        <f t="shared" si="136"/>
        <v>0</v>
      </c>
      <c r="AC255" s="22">
        <f t="shared" si="136"/>
        <v>2000</v>
      </c>
      <c r="AD255" s="22"/>
      <c r="AE255" s="22"/>
      <c r="AF255" s="22"/>
      <c r="AG255" s="22"/>
      <c r="AH255" s="22"/>
      <c r="AI255" s="22">
        <f>SUM(AI253:AI254)</f>
        <v>2000</v>
      </c>
      <c r="AJ255" s="22">
        <f>SUM(AJ253:AJ254)</f>
        <v>2000</v>
      </c>
      <c r="AK255" s="22">
        <f t="shared" ref="AK255:AL255" si="137">SUM(AK253:AK254)</f>
        <v>2000</v>
      </c>
      <c r="AL255" s="22">
        <f t="shared" si="137"/>
        <v>2000</v>
      </c>
    </row>
    <row r="256" spans="1:38" x14ac:dyDescent="0.3">
      <c r="A256" s="7" t="s">
        <v>544</v>
      </c>
      <c r="B256" s="8" t="s">
        <v>545</v>
      </c>
      <c r="C256" s="13"/>
      <c r="D256" s="13"/>
      <c r="E256" s="13"/>
      <c r="F256" s="13"/>
      <c r="G256" s="14"/>
      <c r="H256" s="13"/>
      <c r="I256" s="13"/>
      <c r="J256" s="14"/>
      <c r="K256" s="13"/>
      <c r="L256" s="13"/>
      <c r="M256" s="14"/>
      <c r="N256" s="13"/>
      <c r="O256" s="13"/>
      <c r="P256" s="11"/>
      <c r="S256" s="17"/>
      <c r="T256" s="18"/>
      <c r="U256" s="19"/>
      <c r="V256" s="15"/>
      <c r="W256" s="19"/>
      <c r="X256" s="19"/>
      <c r="Y256" s="19"/>
      <c r="Z256" s="19"/>
      <c r="AA256" s="19"/>
      <c r="AB256" s="19"/>
      <c r="AC256" s="19"/>
      <c r="AD256" s="19"/>
      <c r="AJ256" s="18"/>
      <c r="AK256" s="18"/>
      <c r="AL256" s="18"/>
    </row>
    <row r="257" spans="1:38" x14ac:dyDescent="0.3">
      <c r="A257" s="7" t="s">
        <v>546</v>
      </c>
      <c r="B257" s="7" t="s">
        <v>547</v>
      </c>
      <c r="C257" s="13">
        <v>14750</v>
      </c>
      <c r="D257" s="13">
        <v>19194.400000000001</v>
      </c>
      <c r="E257" s="13">
        <v>14750</v>
      </c>
      <c r="F257" s="13">
        <v>0</v>
      </c>
      <c r="G257" s="14">
        <v>14750</v>
      </c>
      <c r="H257" s="13">
        <v>14750</v>
      </c>
      <c r="I257" s="13">
        <v>14697.6</v>
      </c>
      <c r="J257" s="14">
        <v>14750</v>
      </c>
      <c r="K257" s="13">
        <v>14750</v>
      </c>
      <c r="L257" s="13">
        <v>15838.4</v>
      </c>
      <c r="M257" s="14">
        <v>14750</v>
      </c>
      <c r="N257" s="13">
        <v>14750</v>
      </c>
      <c r="O257" s="13">
        <v>18300</v>
      </c>
      <c r="P257" s="14">
        <v>15850</v>
      </c>
      <c r="Q257" s="13">
        <v>15850</v>
      </c>
      <c r="R257" s="13">
        <v>17400</v>
      </c>
      <c r="S257" s="17">
        <v>15850</v>
      </c>
      <c r="T257" s="18">
        <v>15850</v>
      </c>
      <c r="U257" s="19">
        <v>20902.32</v>
      </c>
      <c r="V257" s="15">
        <v>20905</v>
      </c>
      <c r="W257" s="19">
        <v>20905</v>
      </c>
      <c r="X257" s="19">
        <v>0</v>
      </c>
      <c r="Y257" s="19">
        <v>20905</v>
      </c>
      <c r="Z257" s="19"/>
      <c r="AA257" s="19">
        <v>20905</v>
      </c>
      <c r="AB257" s="19"/>
      <c r="AC257" s="19">
        <v>20905</v>
      </c>
      <c r="AD257" s="19"/>
      <c r="AE257" t="s">
        <v>548</v>
      </c>
      <c r="AI257" s="19">
        <f>$AC$257</f>
        <v>20905</v>
      </c>
      <c r="AJ257" s="18">
        <f>$AA$257</f>
        <v>20905</v>
      </c>
      <c r="AK257" s="18">
        <f>$AA$257</f>
        <v>20905</v>
      </c>
      <c r="AL257" s="18">
        <f>$AA$257</f>
        <v>20905</v>
      </c>
    </row>
    <row r="258" spans="1:38" x14ac:dyDescent="0.3">
      <c r="A258" s="21" t="s">
        <v>87</v>
      </c>
      <c r="B258" s="21" t="s">
        <v>549</v>
      </c>
      <c r="C258" s="22">
        <f>SUM(C257)</f>
        <v>14750</v>
      </c>
      <c r="D258" s="22">
        <f t="shared" ref="D258:O258" si="138">SUM(D257)</f>
        <v>19194.400000000001</v>
      </c>
      <c r="E258" s="22">
        <f t="shared" si="138"/>
        <v>14750</v>
      </c>
      <c r="F258" s="22">
        <f t="shared" si="138"/>
        <v>0</v>
      </c>
      <c r="G258" s="22">
        <f>SUM(G257)</f>
        <v>14750</v>
      </c>
      <c r="H258" s="22">
        <f t="shared" si="138"/>
        <v>14750</v>
      </c>
      <c r="I258" s="22">
        <f t="shared" si="138"/>
        <v>14697.6</v>
      </c>
      <c r="J258" s="22">
        <f>SUM(J257)</f>
        <v>14750</v>
      </c>
      <c r="K258" s="22">
        <f t="shared" si="138"/>
        <v>14750</v>
      </c>
      <c r="L258" s="22">
        <f t="shared" si="138"/>
        <v>15838.4</v>
      </c>
      <c r="M258" s="22">
        <f>SUM(M257)</f>
        <v>14750</v>
      </c>
      <c r="N258" s="22">
        <f t="shared" si="138"/>
        <v>14750</v>
      </c>
      <c r="O258" s="22">
        <f t="shared" si="138"/>
        <v>18300</v>
      </c>
      <c r="P258" s="22">
        <f>SUM(P257)</f>
        <v>15850</v>
      </c>
      <c r="Q258" s="22">
        <f t="shared" ref="Q258:R258" si="139">SUM(Q257)</f>
        <v>15850</v>
      </c>
      <c r="R258" s="22">
        <f t="shared" si="139"/>
        <v>17400</v>
      </c>
      <c r="S258" s="22">
        <f>SUM(S257)</f>
        <v>15850</v>
      </c>
      <c r="T258" s="22">
        <f>SUM(T257)</f>
        <v>15850</v>
      </c>
      <c r="U258" s="22">
        <f>SUM(U257)</f>
        <v>20902.32</v>
      </c>
      <c r="V258" s="22">
        <f>SUM(V257)</f>
        <v>20905</v>
      </c>
      <c r="W258" s="22">
        <f t="shared" ref="W258:X258" si="140">SUM(W257)</f>
        <v>20905</v>
      </c>
      <c r="X258" s="22">
        <f t="shared" si="140"/>
        <v>0</v>
      </c>
      <c r="Y258" s="22">
        <f>SUM(Y257)</f>
        <v>20905</v>
      </c>
      <c r="Z258" s="22">
        <f t="shared" ref="Z258:AC258" si="141">SUM(Z257)</f>
        <v>0</v>
      </c>
      <c r="AA258" s="22">
        <f t="shared" si="141"/>
        <v>20905</v>
      </c>
      <c r="AB258" s="22">
        <f t="shared" si="141"/>
        <v>0</v>
      </c>
      <c r="AC258" s="22">
        <f t="shared" si="141"/>
        <v>20905</v>
      </c>
      <c r="AD258" s="22"/>
      <c r="AE258" s="22"/>
      <c r="AF258" s="22"/>
      <c r="AG258" s="22"/>
      <c r="AH258" s="22"/>
      <c r="AI258" s="22">
        <f>SUM(AI257)</f>
        <v>20905</v>
      </c>
      <c r="AJ258" s="22">
        <f>SUM(AJ257)</f>
        <v>20905</v>
      </c>
      <c r="AK258" s="22">
        <f t="shared" ref="AK258:AL258" si="142">SUM(AK257)</f>
        <v>20905</v>
      </c>
      <c r="AL258" s="22">
        <f t="shared" si="142"/>
        <v>20905</v>
      </c>
    </row>
    <row r="259" spans="1:38" x14ac:dyDescent="0.3">
      <c r="A259" s="7" t="s">
        <v>550</v>
      </c>
      <c r="B259" s="8" t="s">
        <v>551</v>
      </c>
      <c r="C259" s="13"/>
      <c r="D259" s="13"/>
      <c r="E259" s="13"/>
      <c r="F259" s="13"/>
      <c r="G259" s="14"/>
      <c r="H259" s="13"/>
      <c r="I259" s="13"/>
      <c r="J259" s="14"/>
      <c r="K259" s="13"/>
      <c r="L259" s="13"/>
      <c r="M259" s="14"/>
      <c r="N259" s="13"/>
      <c r="O259" s="13"/>
      <c r="P259" s="11"/>
      <c r="S259" s="17"/>
      <c r="T259" s="18"/>
      <c r="U259" s="19"/>
      <c r="V259" s="15"/>
      <c r="W259" s="19"/>
      <c r="X259" s="19"/>
      <c r="Y259" s="19"/>
      <c r="Z259" s="19"/>
      <c r="AA259" s="19"/>
      <c r="AB259" s="19"/>
      <c r="AC259" s="19"/>
      <c r="AD259" s="19"/>
      <c r="AJ259" s="18"/>
      <c r="AK259" s="18"/>
      <c r="AL259" s="18"/>
    </row>
    <row r="260" spans="1:38" x14ac:dyDescent="0.3">
      <c r="A260" s="7" t="s">
        <v>552</v>
      </c>
      <c r="B260" s="7" t="s">
        <v>526</v>
      </c>
      <c r="C260" s="13">
        <v>2000</v>
      </c>
      <c r="D260" s="13">
        <v>2000</v>
      </c>
      <c r="E260" s="13">
        <v>2000</v>
      </c>
      <c r="F260" s="13">
        <v>2000</v>
      </c>
      <c r="G260" s="14">
        <v>2000</v>
      </c>
      <c r="H260" s="13">
        <v>2000</v>
      </c>
      <c r="I260" s="13">
        <v>2000</v>
      </c>
      <c r="J260" s="14">
        <v>2000</v>
      </c>
      <c r="K260" s="13">
        <v>2000</v>
      </c>
      <c r="L260" s="13">
        <v>2000</v>
      </c>
      <c r="M260" s="14">
        <v>2000</v>
      </c>
      <c r="N260" s="13">
        <v>2000</v>
      </c>
      <c r="O260" s="13">
        <v>2000</v>
      </c>
      <c r="P260" s="14">
        <v>2000</v>
      </c>
      <c r="Q260" s="13">
        <v>2000</v>
      </c>
      <c r="R260" s="13">
        <v>2000</v>
      </c>
      <c r="S260" s="17">
        <v>2000</v>
      </c>
      <c r="T260" s="18">
        <v>2000</v>
      </c>
      <c r="U260" s="19">
        <v>2000</v>
      </c>
      <c r="V260" s="15">
        <v>2000</v>
      </c>
      <c r="W260" s="19">
        <v>2000</v>
      </c>
      <c r="X260" s="19">
        <v>1000</v>
      </c>
      <c r="Y260" s="19">
        <v>2000</v>
      </c>
      <c r="Z260" s="19"/>
      <c r="AA260" s="19">
        <v>2000</v>
      </c>
      <c r="AB260" s="19"/>
      <c r="AC260" s="19">
        <v>2000</v>
      </c>
      <c r="AD260" s="19"/>
      <c r="AI260" s="19">
        <f>$AC$260</f>
        <v>2000</v>
      </c>
      <c r="AJ260" s="18">
        <f>$AA$260</f>
        <v>2000</v>
      </c>
      <c r="AK260" s="18">
        <f>$AA$260</f>
        <v>2000</v>
      </c>
      <c r="AL260" s="18">
        <f>$AA$260</f>
        <v>2000</v>
      </c>
    </row>
    <row r="261" spans="1:38" x14ac:dyDescent="0.3">
      <c r="A261" s="21" t="s">
        <v>87</v>
      </c>
      <c r="B261" s="21" t="s">
        <v>553</v>
      </c>
      <c r="C261" s="22">
        <f>SUM(C260)</f>
        <v>2000</v>
      </c>
      <c r="D261" s="22">
        <f t="shared" ref="D261:O261" si="143">SUM(D260)</f>
        <v>2000</v>
      </c>
      <c r="E261" s="22">
        <f t="shared" si="143"/>
        <v>2000</v>
      </c>
      <c r="F261" s="22">
        <f t="shared" si="143"/>
        <v>2000</v>
      </c>
      <c r="G261" s="22">
        <f>SUM(G260)</f>
        <v>2000</v>
      </c>
      <c r="H261" s="22">
        <f t="shared" si="143"/>
        <v>2000</v>
      </c>
      <c r="I261" s="22">
        <f t="shared" si="143"/>
        <v>2000</v>
      </c>
      <c r="J261" s="22">
        <f>SUM(J260)</f>
        <v>2000</v>
      </c>
      <c r="K261" s="22">
        <f t="shared" si="143"/>
        <v>2000</v>
      </c>
      <c r="L261" s="22">
        <f t="shared" si="143"/>
        <v>2000</v>
      </c>
      <c r="M261" s="22">
        <f>SUM(M260)</f>
        <v>2000</v>
      </c>
      <c r="N261" s="22">
        <f t="shared" si="143"/>
        <v>2000</v>
      </c>
      <c r="O261" s="22">
        <f t="shared" si="143"/>
        <v>2000</v>
      </c>
      <c r="P261" s="22">
        <f>P260</f>
        <v>2000</v>
      </c>
      <c r="Q261" s="22">
        <f t="shared" ref="Q261:R261" si="144">Q260</f>
        <v>2000</v>
      </c>
      <c r="R261" s="22">
        <f t="shared" si="144"/>
        <v>2000</v>
      </c>
      <c r="S261" s="22">
        <f>SUM(S260)</f>
        <v>2000</v>
      </c>
      <c r="T261" s="22">
        <f>SUM(T260)</f>
        <v>2000</v>
      </c>
      <c r="U261" s="22">
        <f>SUM(U260)</f>
        <v>2000</v>
      </c>
      <c r="V261" s="22">
        <f>SUM(V260)</f>
        <v>2000</v>
      </c>
      <c r="W261" s="22">
        <f t="shared" ref="W261:X261" si="145">SUM(W260)</f>
        <v>2000</v>
      </c>
      <c r="X261" s="22">
        <f t="shared" si="145"/>
        <v>1000</v>
      </c>
      <c r="Y261" s="22">
        <f>SUM(Y260)</f>
        <v>2000</v>
      </c>
      <c r="Z261" s="22">
        <f t="shared" ref="Z261:AC261" si="146">SUM(Z260)</f>
        <v>0</v>
      </c>
      <c r="AA261" s="22">
        <f t="shared" si="146"/>
        <v>2000</v>
      </c>
      <c r="AB261" s="22">
        <f t="shared" si="146"/>
        <v>0</v>
      </c>
      <c r="AC261" s="22">
        <f t="shared" si="146"/>
        <v>2000</v>
      </c>
      <c r="AD261" s="22"/>
      <c r="AE261" s="22"/>
      <c r="AF261" s="22"/>
      <c r="AG261" s="22"/>
      <c r="AH261" s="22"/>
      <c r="AI261" s="22">
        <f>SUM(AI260)</f>
        <v>2000</v>
      </c>
      <c r="AJ261" s="22">
        <f>SUM(AJ260)</f>
        <v>2000</v>
      </c>
      <c r="AK261" s="22">
        <f t="shared" ref="AK261:AL261" si="147">SUM(AK260)</f>
        <v>2000</v>
      </c>
      <c r="AL261" s="22">
        <f t="shared" si="147"/>
        <v>2000</v>
      </c>
    </row>
    <row r="262" spans="1:38" x14ac:dyDescent="0.3">
      <c r="A262" s="7" t="s">
        <v>554</v>
      </c>
      <c r="B262" s="8" t="s">
        <v>555</v>
      </c>
      <c r="C262" s="13"/>
      <c r="D262" s="13"/>
      <c r="E262" s="13"/>
      <c r="F262" s="13"/>
      <c r="G262" s="14"/>
      <c r="H262" s="13"/>
      <c r="I262" s="13"/>
      <c r="J262" s="14"/>
      <c r="K262" s="13"/>
      <c r="L262" s="13"/>
      <c r="M262" s="14"/>
      <c r="N262" s="13"/>
      <c r="O262" s="13"/>
      <c r="P262" s="11"/>
      <c r="S262" s="17"/>
      <c r="T262" s="18"/>
      <c r="U262" s="19"/>
      <c r="V262" s="15"/>
      <c r="W262" s="19"/>
      <c r="X262" s="19"/>
      <c r="Y262" s="19"/>
      <c r="Z262" s="19"/>
      <c r="AA262" s="19"/>
      <c r="AB262" s="19"/>
      <c r="AC262" s="19"/>
      <c r="AD262" s="19"/>
      <c r="AJ262" s="18"/>
      <c r="AK262" s="18"/>
      <c r="AL262" s="18"/>
    </row>
    <row r="263" spans="1:38" x14ac:dyDescent="0.3">
      <c r="A263" s="7" t="s">
        <v>556</v>
      </c>
      <c r="B263" s="7" t="s">
        <v>526</v>
      </c>
      <c r="C263" s="13">
        <v>0</v>
      </c>
      <c r="D263" s="13">
        <v>0</v>
      </c>
      <c r="E263" s="13">
        <v>0</v>
      </c>
      <c r="F263" s="13">
        <v>0</v>
      </c>
      <c r="G263" s="14">
        <v>0</v>
      </c>
      <c r="H263" s="13">
        <v>0</v>
      </c>
      <c r="I263" s="13">
        <v>0</v>
      </c>
      <c r="J263" s="14">
        <v>0</v>
      </c>
      <c r="K263" s="13">
        <v>0</v>
      </c>
      <c r="L263" s="13">
        <v>0</v>
      </c>
      <c r="M263" s="14">
        <v>500</v>
      </c>
      <c r="N263" s="13">
        <v>500</v>
      </c>
      <c r="O263" s="13">
        <v>0</v>
      </c>
      <c r="P263" s="14">
        <v>500</v>
      </c>
      <c r="Q263" s="13">
        <v>500</v>
      </c>
      <c r="R263" s="13">
        <v>500</v>
      </c>
      <c r="S263" s="17">
        <v>500</v>
      </c>
      <c r="T263" s="18">
        <v>500</v>
      </c>
      <c r="U263" s="19">
        <v>500</v>
      </c>
      <c r="V263" s="15">
        <v>500</v>
      </c>
      <c r="W263" s="19">
        <v>500</v>
      </c>
      <c r="X263" s="19">
        <v>250</v>
      </c>
      <c r="Y263" s="19">
        <v>500</v>
      </c>
      <c r="Z263" s="19"/>
      <c r="AA263" s="19">
        <v>500</v>
      </c>
      <c r="AB263" s="19"/>
      <c r="AC263" s="19">
        <v>500</v>
      </c>
      <c r="AD263" s="19"/>
      <c r="AI263" s="19">
        <v>500</v>
      </c>
      <c r="AJ263" s="18">
        <f>$AA$263</f>
        <v>500</v>
      </c>
      <c r="AK263" s="18">
        <f>$AA$263</f>
        <v>500</v>
      </c>
      <c r="AL263" s="18">
        <f>$AA$263</f>
        <v>500</v>
      </c>
    </row>
    <row r="264" spans="1:38" x14ac:dyDescent="0.3">
      <c r="A264" s="21" t="s">
        <v>87</v>
      </c>
      <c r="B264" s="21" t="s">
        <v>557</v>
      </c>
      <c r="C264" s="22">
        <f>SUM(C263)</f>
        <v>0</v>
      </c>
      <c r="D264" s="22">
        <f t="shared" ref="D264:O264" si="148">SUM(D263)</f>
        <v>0</v>
      </c>
      <c r="E264" s="22">
        <f t="shared" si="148"/>
        <v>0</v>
      </c>
      <c r="F264" s="22">
        <f t="shared" si="148"/>
        <v>0</v>
      </c>
      <c r="G264" s="22">
        <f>SUM(G263)</f>
        <v>0</v>
      </c>
      <c r="H264" s="22">
        <f t="shared" si="148"/>
        <v>0</v>
      </c>
      <c r="I264" s="22">
        <f t="shared" si="148"/>
        <v>0</v>
      </c>
      <c r="J264" s="22">
        <f>SUM(J263)</f>
        <v>0</v>
      </c>
      <c r="K264" s="22">
        <f t="shared" si="148"/>
        <v>0</v>
      </c>
      <c r="L264" s="22">
        <f t="shared" si="148"/>
        <v>0</v>
      </c>
      <c r="M264" s="22">
        <f>SUM(M263)</f>
        <v>500</v>
      </c>
      <c r="N264" s="22">
        <f t="shared" si="148"/>
        <v>500</v>
      </c>
      <c r="O264" s="22">
        <f t="shared" si="148"/>
        <v>0</v>
      </c>
      <c r="P264" s="22">
        <f>P263</f>
        <v>500</v>
      </c>
      <c r="Q264" s="22">
        <f t="shared" ref="Q264:R264" si="149">Q263</f>
        <v>500</v>
      </c>
      <c r="R264" s="22">
        <f t="shared" si="149"/>
        <v>500</v>
      </c>
      <c r="S264" s="22">
        <f>SUM(S263)</f>
        <v>500</v>
      </c>
      <c r="T264" s="22">
        <f>SUM(T263)</f>
        <v>500</v>
      </c>
      <c r="U264" s="22">
        <f>SUM(U263)</f>
        <v>500</v>
      </c>
      <c r="V264" s="22">
        <f>SUM(V263)</f>
        <v>500</v>
      </c>
      <c r="W264" s="22">
        <f t="shared" ref="W264:X264" si="150">SUM(W263)</f>
        <v>500</v>
      </c>
      <c r="X264" s="22">
        <f t="shared" si="150"/>
        <v>250</v>
      </c>
      <c r="Y264" s="22">
        <f>SUM(Y263)</f>
        <v>500</v>
      </c>
      <c r="Z264" s="22">
        <f t="shared" ref="Z264:AC264" si="151">SUM(Z263)</f>
        <v>0</v>
      </c>
      <c r="AA264" s="22">
        <f t="shared" si="151"/>
        <v>500</v>
      </c>
      <c r="AB264" s="22">
        <f t="shared" si="151"/>
        <v>0</v>
      </c>
      <c r="AC264" s="22">
        <f t="shared" si="151"/>
        <v>500</v>
      </c>
      <c r="AD264" s="22"/>
      <c r="AE264" s="22"/>
      <c r="AF264" s="22"/>
      <c r="AG264" s="22"/>
      <c r="AH264" s="22"/>
      <c r="AI264" s="22">
        <f>SUM(AI263)</f>
        <v>500</v>
      </c>
      <c r="AJ264" s="22">
        <f>SUM(AJ263)</f>
        <v>500</v>
      </c>
      <c r="AK264" s="22">
        <f t="shared" ref="AK264:AL264" si="152">SUM(AK263)</f>
        <v>500</v>
      </c>
      <c r="AL264" s="22">
        <f t="shared" si="152"/>
        <v>500</v>
      </c>
    </row>
    <row r="265" spans="1:38" hidden="1" x14ac:dyDescent="0.3">
      <c r="A265" s="7" t="s">
        <v>558</v>
      </c>
      <c r="B265" s="7" t="s">
        <v>559</v>
      </c>
      <c r="C265" s="13"/>
      <c r="D265" s="13"/>
      <c r="E265" s="13"/>
      <c r="F265" s="13"/>
      <c r="G265" s="13"/>
      <c r="H265" s="13"/>
      <c r="I265" s="13"/>
      <c r="J265" s="13"/>
      <c r="K265" s="13"/>
      <c r="L265" s="13"/>
      <c r="M265" s="13"/>
      <c r="N265" s="13"/>
      <c r="O265" s="13"/>
      <c r="S265" s="18"/>
      <c r="T265" s="18"/>
      <c r="U265" s="19"/>
      <c r="V265" s="19"/>
      <c r="W265" s="19"/>
      <c r="X265" s="19"/>
      <c r="Y265" s="19"/>
      <c r="Z265" s="19"/>
      <c r="AA265" s="19"/>
      <c r="AB265" s="19"/>
      <c r="AC265" s="19"/>
      <c r="AD265" s="19"/>
      <c r="AJ265" s="18"/>
      <c r="AK265" s="18"/>
      <c r="AL265" s="18"/>
    </row>
    <row r="266" spans="1:38" hidden="1" x14ac:dyDescent="0.3">
      <c r="A266" s="7" t="s">
        <v>560</v>
      </c>
      <c r="B266" s="7" t="s">
        <v>561</v>
      </c>
      <c r="C266" s="13">
        <v>0</v>
      </c>
      <c r="D266" s="13">
        <v>0</v>
      </c>
      <c r="E266" s="13">
        <v>0</v>
      </c>
      <c r="F266" s="13">
        <v>490.32</v>
      </c>
      <c r="G266" s="14">
        <v>0</v>
      </c>
      <c r="H266" s="13">
        <v>0</v>
      </c>
      <c r="I266" s="13">
        <v>64408.22</v>
      </c>
      <c r="J266" s="14">
        <v>0</v>
      </c>
      <c r="K266" s="13">
        <v>0</v>
      </c>
      <c r="L266" s="13">
        <v>0</v>
      </c>
      <c r="M266" s="14">
        <v>0</v>
      </c>
      <c r="N266" s="13">
        <v>0</v>
      </c>
      <c r="O266" s="13">
        <v>0</v>
      </c>
      <c r="P266" s="13">
        <v>0</v>
      </c>
      <c r="Q266" s="13">
        <v>0</v>
      </c>
      <c r="R266" s="13">
        <v>0</v>
      </c>
      <c r="S266" s="18"/>
      <c r="T266" s="18"/>
      <c r="U266" s="19"/>
      <c r="V266" s="19"/>
      <c r="W266" s="19"/>
      <c r="X266" s="19"/>
      <c r="Y266" s="19"/>
      <c r="Z266" s="19"/>
      <c r="AA266" s="19"/>
      <c r="AB266" s="19"/>
      <c r="AC266" s="19"/>
      <c r="AD266" s="19"/>
      <c r="AJ266" s="18"/>
      <c r="AK266" s="18"/>
      <c r="AL266" s="18"/>
    </row>
    <row r="267" spans="1:38" hidden="1" x14ac:dyDescent="0.3">
      <c r="A267" s="7" t="s">
        <v>562</v>
      </c>
      <c r="B267" s="7" t="s">
        <v>563</v>
      </c>
      <c r="C267" s="13">
        <v>0</v>
      </c>
      <c r="D267" s="13">
        <v>0</v>
      </c>
      <c r="E267" s="13">
        <v>0</v>
      </c>
      <c r="F267" s="13">
        <v>5764.54</v>
      </c>
      <c r="G267" s="14">
        <v>0</v>
      </c>
      <c r="H267" s="13">
        <v>0</v>
      </c>
      <c r="I267" s="13">
        <v>66919.539999999994</v>
      </c>
      <c r="J267" s="14">
        <v>0</v>
      </c>
      <c r="K267" s="13">
        <v>0</v>
      </c>
      <c r="L267" s="13">
        <v>0</v>
      </c>
      <c r="M267" s="14">
        <v>0</v>
      </c>
      <c r="N267" s="13">
        <v>0</v>
      </c>
      <c r="O267" s="13">
        <v>0</v>
      </c>
      <c r="P267" s="13">
        <v>0</v>
      </c>
      <c r="Q267" s="13">
        <v>0</v>
      </c>
      <c r="R267" s="13">
        <v>0</v>
      </c>
      <c r="S267" s="18"/>
      <c r="T267" s="18"/>
      <c r="U267" s="19"/>
      <c r="V267" s="19"/>
      <c r="W267" s="19"/>
      <c r="X267" s="19"/>
      <c r="Y267" s="19"/>
      <c r="Z267" s="19"/>
      <c r="AA267" s="19"/>
      <c r="AB267" s="19"/>
      <c r="AC267" s="19"/>
      <c r="AD267" s="19"/>
      <c r="AJ267" s="18"/>
      <c r="AK267" s="18"/>
      <c r="AL267" s="18"/>
    </row>
    <row r="268" spans="1:38" hidden="1" x14ac:dyDescent="0.3">
      <c r="A268" s="7" t="s">
        <v>564</v>
      </c>
      <c r="B268" s="7" t="s">
        <v>565</v>
      </c>
      <c r="C268" s="13">
        <v>0</v>
      </c>
      <c r="D268" s="13">
        <v>0</v>
      </c>
      <c r="E268" s="13">
        <v>0</v>
      </c>
      <c r="F268" s="13">
        <v>639.65</v>
      </c>
      <c r="G268" s="14">
        <v>0</v>
      </c>
      <c r="H268" s="13">
        <v>0</v>
      </c>
      <c r="I268" s="13">
        <v>7395.13</v>
      </c>
      <c r="J268" s="14">
        <v>0</v>
      </c>
      <c r="K268" s="13">
        <v>0</v>
      </c>
      <c r="L268" s="13">
        <v>0</v>
      </c>
      <c r="M268" s="14">
        <v>0</v>
      </c>
      <c r="N268" s="13">
        <v>0</v>
      </c>
      <c r="O268" s="13">
        <v>0</v>
      </c>
      <c r="P268" s="13">
        <v>0</v>
      </c>
      <c r="Q268" s="13">
        <v>0</v>
      </c>
      <c r="R268" s="13">
        <v>0</v>
      </c>
      <c r="S268" s="18"/>
      <c r="T268" s="18"/>
      <c r="U268" s="19"/>
      <c r="V268" s="19"/>
      <c r="W268" s="19"/>
      <c r="X268" s="19"/>
      <c r="Y268" s="19"/>
      <c r="Z268" s="19"/>
      <c r="AA268" s="19"/>
      <c r="AB268" s="19"/>
      <c r="AC268" s="19"/>
      <c r="AD268" s="19"/>
      <c r="AJ268" s="18"/>
      <c r="AK268" s="18"/>
      <c r="AL268" s="18"/>
    </row>
    <row r="269" spans="1:38" hidden="1" x14ac:dyDescent="0.3">
      <c r="A269" s="7" t="s">
        <v>566</v>
      </c>
      <c r="B269" s="7" t="s">
        <v>36</v>
      </c>
      <c r="C269" s="13">
        <v>0</v>
      </c>
      <c r="D269" s="13">
        <v>0</v>
      </c>
      <c r="E269" s="13">
        <v>0</v>
      </c>
      <c r="F269" s="13">
        <v>527.66999999999996</v>
      </c>
      <c r="G269" s="14">
        <v>0</v>
      </c>
      <c r="H269" s="13">
        <v>0</v>
      </c>
      <c r="I269" s="13">
        <v>4217.08</v>
      </c>
      <c r="J269" s="14">
        <v>0</v>
      </c>
      <c r="K269" s="13">
        <v>0</v>
      </c>
      <c r="L269" s="13">
        <v>0</v>
      </c>
      <c r="M269" s="14">
        <v>0</v>
      </c>
      <c r="N269" s="13">
        <v>0</v>
      </c>
      <c r="O269" s="13">
        <v>0</v>
      </c>
      <c r="P269" s="13">
        <v>0</v>
      </c>
      <c r="Q269" s="13">
        <v>0</v>
      </c>
      <c r="R269" s="13">
        <v>0</v>
      </c>
      <c r="S269" s="18"/>
      <c r="T269" s="18"/>
      <c r="U269" s="19"/>
      <c r="V269" s="19"/>
      <c r="W269" s="19"/>
      <c r="X269" s="19"/>
      <c r="Y269" s="19"/>
      <c r="Z269" s="19"/>
      <c r="AA269" s="19"/>
      <c r="AB269" s="19"/>
      <c r="AC269" s="19"/>
      <c r="AD269" s="19"/>
      <c r="AJ269" s="18"/>
      <c r="AK269" s="18"/>
      <c r="AL269" s="18"/>
    </row>
    <row r="270" spans="1:38" hidden="1" x14ac:dyDescent="0.3">
      <c r="A270" s="7" t="s">
        <v>567</v>
      </c>
      <c r="B270" s="7" t="s">
        <v>441</v>
      </c>
      <c r="C270" s="13">
        <v>0</v>
      </c>
      <c r="D270" s="13">
        <v>0</v>
      </c>
      <c r="E270" s="13">
        <v>0</v>
      </c>
      <c r="F270" s="13">
        <v>890.6</v>
      </c>
      <c r="G270" s="14">
        <v>0</v>
      </c>
      <c r="H270" s="13">
        <v>0</v>
      </c>
      <c r="I270" s="13">
        <v>41755.61</v>
      </c>
      <c r="J270" s="14">
        <v>0</v>
      </c>
      <c r="K270" s="13">
        <v>0</v>
      </c>
      <c r="L270" s="13">
        <v>0</v>
      </c>
      <c r="M270" s="14">
        <v>0</v>
      </c>
      <c r="N270" s="13">
        <v>0</v>
      </c>
      <c r="O270" s="13">
        <v>0</v>
      </c>
      <c r="P270" s="13">
        <v>0</v>
      </c>
      <c r="Q270" s="13">
        <v>0</v>
      </c>
      <c r="R270" s="13">
        <v>0</v>
      </c>
      <c r="S270" s="18"/>
      <c r="T270" s="18"/>
      <c r="U270" s="19"/>
      <c r="V270" s="19"/>
      <c r="W270" s="19"/>
      <c r="X270" s="19"/>
      <c r="Y270" s="19"/>
      <c r="Z270" s="19"/>
      <c r="AA270" s="19"/>
      <c r="AB270" s="19"/>
      <c r="AC270" s="19"/>
      <c r="AD270" s="19"/>
      <c r="AJ270" s="18"/>
      <c r="AK270" s="18"/>
      <c r="AL270" s="18"/>
    </row>
    <row r="271" spans="1:38" hidden="1" x14ac:dyDescent="0.3">
      <c r="A271" s="7" t="s">
        <v>568</v>
      </c>
      <c r="B271" s="7" t="s">
        <v>481</v>
      </c>
      <c r="C271" s="13">
        <v>0</v>
      </c>
      <c r="D271" s="13">
        <v>0</v>
      </c>
      <c r="E271" s="13">
        <v>0</v>
      </c>
      <c r="F271" s="13">
        <v>38221.39</v>
      </c>
      <c r="G271" s="14">
        <v>0</v>
      </c>
      <c r="H271" s="13">
        <v>0</v>
      </c>
      <c r="I271" s="13">
        <v>27197.1</v>
      </c>
      <c r="J271" s="14">
        <v>0</v>
      </c>
      <c r="K271" s="13">
        <v>0</v>
      </c>
      <c r="L271" s="13">
        <v>0</v>
      </c>
      <c r="M271" s="14">
        <v>0</v>
      </c>
      <c r="N271" s="13">
        <v>0</v>
      </c>
      <c r="O271" s="13">
        <v>0</v>
      </c>
      <c r="P271" s="13">
        <v>0</v>
      </c>
      <c r="Q271" s="13">
        <v>0</v>
      </c>
      <c r="R271" s="13">
        <v>0</v>
      </c>
      <c r="S271" s="18"/>
      <c r="T271" s="18"/>
      <c r="U271" s="19"/>
      <c r="V271" s="19"/>
      <c r="W271" s="19"/>
      <c r="X271" s="19"/>
      <c r="Y271" s="19"/>
      <c r="Z271" s="19"/>
      <c r="AA271" s="19"/>
      <c r="AB271" s="19"/>
      <c r="AC271" s="19"/>
      <c r="AD271" s="19"/>
      <c r="AJ271" s="18"/>
      <c r="AK271" s="18"/>
      <c r="AL271" s="18"/>
    </row>
    <row r="272" spans="1:38" hidden="1" x14ac:dyDescent="0.3">
      <c r="A272" s="7" t="s">
        <v>569</v>
      </c>
      <c r="B272" s="7" t="s">
        <v>570</v>
      </c>
      <c r="C272" s="13">
        <v>0</v>
      </c>
      <c r="D272" s="13">
        <v>0</v>
      </c>
      <c r="E272" s="13">
        <v>0</v>
      </c>
      <c r="F272" s="13">
        <v>568.69000000000005</v>
      </c>
      <c r="G272" s="14">
        <v>0</v>
      </c>
      <c r="H272" s="13">
        <v>0</v>
      </c>
      <c r="I272" s="13">
        <v>25786.21</v>
      </c>
      <c r="J272" s="14">
        <v>0</v>
      </c>
      <c r="K272" s="13">
        <v>0</v>
      </c>
      <c r="L272" s="13">
        <v>0</v>
      </c>
      <c r="M272" s="14">
        <v>0</v>
      </c>
      <c r="N272" s="13">
        <v>0</v>
      </c>
      <c r="O272" s="13">
        <v>0</v>
      </c>
      <c r="P272" s="13">
        <v>0</v>
      </c>
      <c r="Q272" s="13">
        <v>0</v>
      </c>
      <c r="R272" s="13">
        <v>0</v>
      </c>
      <c r="S272" s="18"/>
      <c r="T272" s="18"/>
      <c r="U272" s="19"/>
      <c r="V272" s="19"/>
      <c r="W272" s="19"/>
      <c r="X272" s="19"/>
      <c r="Y272" s="19"/>
      <c r="Z272" s="19"/>
      <c r="AA272" s="19"/>
      <c r="AB272" s="19"/>
      <c r="AC272" s="19"/>
      <c r="AD272" s="19"/>
      <c r="AJ272" s="18"/>
      <c r="AK272" s="18"/>
      <c r="AL272" s="18"/>
    </row>
    <row r="273" spans="1:38" hidden="1" x14ac:dyDescent="0.3">
      <c r="A273" s="7" t="s">
        <v>571</v>
      </c>
      <c r="B273" s="7" t="s">
        <v>572</v>
      </c>
      <c r="C273" s="13">
        <v>0</v>
      </c>
      <c r="D273" s="13">
        <v>0</v>
      </c>
      <c r="E273" s="13">
        <v>0</v>
      </c>
      <c r="F273" s="13">
        <v>8361.18</v>
      </c>
      <c r="G273" s="14">
        <v>0</v>
      </c>
      <c r="H273" s="13">
        <v>0</v>
      </c>
      <c r="I273" s="13">
        <v>8140.21</v>
      </c>
      <c r="J273" s="14">
        <v>0</v>
      </c>
      <c r="K273" s="13">
        <v>0</v>
      </c>
      <c r="L273" s="13">
        <v>0</v>
      </c>
      <c r="M273" s="14">
        <v>0</v>
      </c>
      <c r="N273" s="13">
        <v>0</v>
      </c>
      <c r="O273" s="13">
        <v>0</v>
      </c>
      <c r="P273" s="13">
        <v>0</v>
      </c>
      <c r="Q273" s="13">
        <v>0</v>
      </c>
      <c r="R273" s="13">
        <v>0</v>
      </c>
      <c r="S273" s="18"/>
      <c r="T273" s="18"/>
      <c r="U273" s="19"/>
      <c r="V273" s="19"/>
      <c r="W273" s="19"/>
      <c r="X273" s="19"/>
      <c r="Y273" s="19"/>
      <c r="Z273" s="19"/>
      <c r="AA273" s="19"/>
      <c r="AB273" s="19"/>
      <c r="AC273" s="19"/>
      <c r="AD273" s="19"/>
      <c r="AJ273" s="18"/>
      <c r="AK273" s="18"/>
      <c r="AL273" s="18"/>
    </row>
    <row r="274" spans="1:38" hidden="1" x14ac:dyDescent="0.3">
      <c r="A274" s="21" t="s">
        <v>87</v>
      </c>
      <c r="B274" s="21" t="s">
        <v>573</v>
      </c>
      <c r="C274" s="22">
        <f>SUM(C266:C273)</f>
        <v>0</v>
      </c>
      <c r="D274" s="22">
        <f t="shared" ref="D274:R274" si="153">SUM(D266:D273)</f>
        <v>0</v>
      </c>
      <c r="E274" s="22">
        <f t="shared" si="153"/>
        <v>0</v>
      </c>
      <c r="F274" s="22">
        <f t="shared" si="153"/>
        <v>55464.04</v>
      </c>
      <c r="G274" s="22">
        <f>SUM(G266:G273)</f>
        <v>0</v>
      </c>
      <c r="H274" s="22">
        <f t="shared" si="153"/>
        <v>0</v>
      </c>
      <c r="I274" s="22">
        <f t="shared" si="153"/>
        <v>245819.1</v>
      </c>
      <c r="J274" s="22">
        <f>SUM(J266:J273)</f>
        <v>0</v>
      </c>
      <c r="K274" s="22">
        <f t="shared" si="153"/>
        <v>0</v>
      </c>
      <c r="L274" s="22">
        <f t="shared" si="153"/>
        <v>0</v>
      </c>
      <c r="M274" s="22">
        <f>SUM(M266:M273)</f>
        <v>0</v>
      </c>
      <c r="N274" s="22">
        <f t="shared" si="153"/>
        <v>0</v>
      </c>
      <c r="O274" s="22">
        <f t="shared" si="153"/>
        <v>0</v>
      </c>
      <c r="P274" s="22">
        <f t="shared" si="153"/>
        <v>0</v>
      </c>
      <c r="Q274" s="22">
        <f t="shared" si="153"/>
        <v>0</v>
      </c>
      <c r="R274" s="22">
        <f t="shared" si="153"/>
        <v>0</v>
      </c>
      <c r="S274" s="18">
        <v>0</v>
      </c>
      <c r="T274" s="18"/>
      <c r="U274" s="22">
        <v>0</v>
      </c>
      <c r="V274" s="22"/>
      <c r="W274" s="22"/>
      <c r="X274" s="22"/>
      <c r="Y274" s="26"/>
      <c r="Z274" s="22"/>
      <c r="AA274" s="22"/>
      <c r="AB274" s="22"/>
      <c r="AC274" s="22"/>
      <c r="AD274" s="22"/>
      <c r="AJ274" s="18"/>
      <c r="AK274" s="18"/>
      <c r="AL274" s="18"/>
    </row>
    <row r="275" spans="1:38" x14ac:dyDescent="0.3">
      <c r="A275" s="7" t="s">
        <v>574</v>
      </c>
      <c r="B275" s="8" t="s">
        <v>575</v>
      </c>
      <c r="C275" s="13"/>
      <c r="D275" s="13"/>
      <c r="E275" s="13"/>
      <c r="F275" s="13"/>
      <c r="G275" s="14"/>
      <c r="H275" s="13"/>
      <c r="I275" s="13"/>
      <c r="J275" s="14"/>
      <c r="K275" s="13"/>
      <c r="L275" s="13"/>
      <c r="M275" s="14"/>
      <c r="N275" s="13"/>
      <c r="O275" s="13"/>
      <c r="P275" s="11"/>
      <c r="S275" s="17"/>
      <c r="T275" s="18"/>
      <c r="U275" s="19"/>
      <c r="V275" s="15"/>
      <c r="W275" s="19"/>
      <c r="X275" s="19"/>
      <c r="Y275" s="19"/>
      <c r="Z275" s="19"/>
      <c r="AA275" s="19"/>
      <c r="AB275" s="19"/>
      <c r="AC275" s="19"/>
      <c r="AD275" s="19"/>
      <c r="AJ275" s="18"/>
      <c r="AK275" s="18"/>
      <c r="AL275" s="18"/>
    </row>
    <row r="276" spans="1:38" x14ac:dyDescent="0.3">
      <c r="A276" s="7" t="s">
        <v>576</v>
      </c>
      <c r="B276" s="7" t="s">
        <v>92</v>
      </c>
      <c r="C276" s="13">
        <v>42340.12</v>
      </c>
      <c r="D276" s="13">
        <v>42340.12</v>
      </c>
      <c r="E276" s="13">
        <v>71124.05</v>
      </c>
      <c r="F276" s="13">
        <v>39401.94</v>
      </c>
      <c r="G276" s="14">
        <v>57173.48</v>
      </c>
      <c r="H276" s="13">
        <v>87868.160000000003</v>
      </c>
      <c r="I276" s="13">
        <v>77425.509999999995</v>
      </c>
      <c r="J276" s="14">
        <v>69550.12</v>
      </c>
      <c r="K276" s="13">
        <v>69550.12</v>
      </c>
      <c r="L276" s="13">
        <v>79826.37</v>
      </c>
      <c r="M276" s="14">
        <v>75523.11</v>
      </c>
      <c r="N276" s="13">
        <v>73523.11</v>
      </c>
      <c r="O276" s="13">
        <v>75293.8</v>
      </c>
      <c r="P276" s="15">
        <v>71960.580229999992</v>
      </c>
      <c r="Q276" s="16">
        <v>74118.38</v>
      </c>
      <c r="R276" s="13">
        <v>78625.929999999993</v>
      </c>
      <c r="S276" s="17">
        <v>111514.8199</v>
      </c>
      <c r="T276" s="18">
        <v>111514.8199</v>
      </c>
      <c r="U276" s="19">
        <v>105645.23</v>
      </c>
      <c r="V276" s="15">
        <v>131187.76</v>
      </c>
      <c r="W276" s="19">
        <v>131187.76</v>
      </c>
      <c r="X276" s="19">
        <v>90833.09</v>
      </c>
      <c r="Y276" s="19" t="e">
        <f>#REF!</f>
        <v>#REF!</v>
      </c>
      <c r="Z276" s="19"/>
      <c r="AA276" s="19" t="e">
        <f>$Y$276</f>
        <v>#REF!</v>
      </c>
      <c r="AB276" s="19"/>
      <c r="AC276" s="19" t="e">
        <f t="shared" ref="AC276:AC299" si="154">AA276</f>
        <v>#REF!</v>
      </c>
      <c r="AD276" s="19"/>
      <c r="AE276" s="19"/>
      <c r="AF276" s="98" t="s">
        <v>577</v>
      </c>
      <c r="AI276" s="18" t="e">
        <f>#REF!</f>
        <v>#REF!</v>
      </c>
      <c r="AJ276" s="18" t="e">
        <f>#REF!</f>
        <v>#REF!</v>
      </c>
      <c r="AK276" s="18" t="e">
        <f>#REF!</f>
        <v>#REF!</v>
      </c>
      <c r="AL276" s="18" t="e">
        <f>#REF!</f>
        <v>#REF!</v>
      </c>
    </row>
    <row r="277" spans="1:38" x14ac:dyDescent="0.3">
      <c r="A277" s="7" t="s">
        <v>578</v>
      </c>
      <c r="B277" s="7" t="s">
        <v>94</v>
      </c>
      <c r="C277" s="13">
        <v>1471.34</v>
      </c>
      <c r="D277" s="13">
        <v>1471.34</v>
      </c>
      <c r="E277" s="13">
        <v>0</v>
      </c>
      <c r="F277" s="13">
        <v>196.68</v>
      </c>
      <c r="G277" s="14">
        <v>0</v>
      </c>
      <c r="H277" s="13">
        <v>1877.3</v>
      </c>
      <c r="I277" s="13">
        <v>1877.3</v>
      </c>
      <c r="J277" s="14">
        <v>0</v>
      </c>
      <c r="K277" s="13">
        <v>3200</v>
      </c>
      <c r="L277" s="13">
        <v>3488.35</v>
      </c>
      <c r="M277" s="14">
        <v>3500</v>
      </c>
      <c r="N277" s="13">
        <v>3500</v>
      </c>
      <c r="O277" s="13">
        <v>4252.96</v>
      </c>
      <c r="P277" s="14">
        <v>6000</v>
      </c>
      <c r="Q277" s="16">
        <v>6000</v>
      </c>
      <c r="R277" s="13">
        <v>2692.09</v>
      </c>
      <c r="S277" s="17">
        <v>3000</v>
      </c>
      <c r="T277" s="18">
        <v>3000</v>
      </c>
      <c r="U277" s="19">
        <v>4617.24</v>
      </c>
      <c r="V277" s="15">
        <v>1500</v>
      </c>
      <c r="W277" s="19">
        <v>1500</v>
      </c>
      <c r="X277" s="19">
        <v>187.56</v>
      </c>
      <c r="Y277" s="19">
        <v>1500</v>
      </c>
      <c r="Z277" s="19"/>
      <c r="AA277" s="19">
        <v>1500</v>
      </c>
      <c r="AB277" s="19"/>
      <c r="AC277" s="19">
        <f t="shared" si="154"/>
        <v>1500</v>
      </c>
      <c r="AD277" s="19"/>
      <c r="AE277" t="s">
        <v>386</v>
      </c>
      <c r="AI277" s="19">
        <f>$AC$277</f>
        <v>1500</v>
      </c>
      <c r="AJ277" s="18">
        <f>$AA$277</f>
        <v>1500</v>
      </c>
      <c r="AK277" s="18">
        <f>$AA$277</f>
        <v>1500</v>
      </c>
      <c r="AL277" s="18">
        <f>$AA$277</f>
        <v>1500</v>
      </c>
    </row>
    <row r="278" spans="1:38" x14ac:dyDescent="0.3">
      <c r="A278" s="7" t="s">
        <v>579</v>
      </c>
      <c r="B278" s="7" t="s">
        <v>36</v>
      </c>
      <c r="C278" s="13">
        <v>2511.7600000000002</v>
      </c>
      <c r="D278" s="13">
        <v>1871.89</v>
      </c>
      <c r="E278" s="13">
        <v>5070.67</v>
      </c>
      <c r="F278" s="13">
        <v>2712.77</v>
      </c>
      <c r="G278" s="14">
        <v>4373.78</v>
      </c>
      <c r="H278" s="13">
        <v>5418.09</v>
      </c>
      <c r="I278" s="13">
        <v>5418.09</v>
      </c>
      <c r="J278" s="14">
        <v>5320.58</v>
      </c>
      <c r="K278" s="13">
        <v>5320.58</v>
      </c>
      <c r="L278" s="13">
        <v>6033.71</v>
      </c>
      <c r="M278" s="14">
        <v>6045.27</v>
      </c>
      <c r="N278" s="13">
        <v>6045.27</v>
      </c>
      <c r="O278" s="13">
        <v>6986.12</v>
      </c>
      <c r="P278" s="15">
        <f>(P276+P277)*7.65%</f>
        <v>5963.9843875949991</v>
      </c>
      <c r="Q278" s="16">
        <v>9234.2199999999993</v>
      </c>
      <c r="R278" s="13">
        <v>6223.25</v>
      </c>
      <c r="S278" s="17">
        <v>8760.3837223499995</v>
      </c>
      <c r="T278" s="18">
        <v>8760.3837223499995</v>
      </c>
      <c r="U278" s="19">
        <v>8195.17</v>
      </c>
      <c r="V278" s="15">
        <v>10150.61</v>
      </c>
      <c r="W278" s="19">
        <v>10150.61</v>
      </c>
      <c r="X278" s="19">
        <v>6989.54</v>
      </c>
      <c r="Y278" s="19" t="e">
        <f>#REF!+114.75</f>
        <v>#REF!</v>
      </c>
      <c r="Z278" s="19"/>
      <c r="AA278" s="19" t="e">
        <f t="shared" ref="AA278:AA284" si="155">Y278</f>
        <v>#REF!</v>
      </c>
      <c r="AB278" s="19"/>
      <c r="AC278" s="19" t="e">
        <f t="shared" si="154"/>
        <v>#REF!</v>
      </c>
      <c r="AD278" s="19"/>
      <c r="AI278" s="18" t="e">
        <f>#REF!+114.75</f>
        <v>#REF!</v>
      </c>
      <c r="AJ278" s="18" t="e">
        <f>#REF!+114.75</f>
        <v>#REF!</v>
      </c>
      <c r="AK278" s="18" t="e">
        <f>#REF!+114.75</f>
        <v>#REF!</v>
      </c>
      <c r="AL278" s="18" t="e">
        <f>#REF!+114.75</f>
        <v>#REF!</v>
      </c>
    </row>
    <row r="279" spans="1:38" x14ac:dyDescent="0.3">
      <c r="A279" s="7" t="s">
        <v>580</v>
      </c>
      <c r="B279" s="7" t="s">
        <v>38</v>
      </c>
      <c r="C279" s="13">
        <v>873.23</v>
      </c>
      <c r="D279" s="13">
        <v>873.23</v>
      </c>
      <c r="E279" s="13">
        <v>1194.19</v>
      </c>
      <c r="F279" s="13">
        <v>849.86</v>
      </c>
      <c r="G279" s="14">
        <v>1074.8599999999999</v>
      </c>
      <c r="H279" s="13">
        <v>1118.0999999999999</v>
      </c>
      <c r="I279" s="13">
        <v>1118.0999999999999</v>
      </c>
      <c r="J279" s="14">
        <v>1307.542162</v>
      </c>
      <c r="K279" s="13">
        <v>1307.54</v>
      </c>
      <c r="L279" s="13">
        <v>1401.81</v>
      </c>
      <c r="M279" s="14">
        <v>521.11</v>
      </c>
      <c r="N279" s="13">
        <v>521.11</v>
      </c>
      <c r="O279" s="13">
        <v>642.72</v>
      </c>
      <c r="P279" s="15">
        <v>251.5091698</v>
      </c>
      <c r="Q279" s="16">
        <v>753.47</v>
      </c>
      <c r="R279" s="13">
        <v>604.13</v>
      </c>
      <c r="S279" s="17">
        <v>6042.6680503200005</v>
      </c>
      <c r="T279" s="18">
        <v>6042.6680503200005</v>
      </c>
      <c r="U279" s="19">
        <v>7081.81</v>
      </c>
      <c r="V279" s="15">
        <v>7611.3600000000006</v>
      </c>
      <c r="W279" s="19">
        <v>7611.3600000000006</v>
      </c>
      <c r="X279" s="19">
        <v>6395.64</v>
      </c>
      <c r="Y279" s="19" t="e">
        <f>#REF!+#REF!+#REF!</f>
        <v>#REF!</v>
      </c>
      <c r="Z279" s="19"/>
      <c r="AA279" s="19" t="e">
        <f t="shared" si="155"/>
        <v>#REF!</v>
      </c>
      <c r="AB279" s="19"/>
      <c r="AC279" s="19" t="e">
        <f t="shared" si="154"/>
        <v>#REF!</v>
      </c>
      <c r="AD279" s="19"/>
      <c r="AI279" s="18" t="e">
        <f>#REF!+#REF!+#REF!</f>
        <v>#REF!</v>
      </c>
      <c r="AJ279" s="18" t="e">
        <f>#REF!+#REF!+#REF!</f>
        <v>#REF!</v>
      </c>
      <c r="AK279" s="18" t="e">
        <f>#REF!+#REF!+#REF!</f>
        <v>#REF!</v>
      </c>
      <c r="AL279" s="18" t="e">
        <f>#REF!+#REF!+#REF!</f>
        <v>#REF!</v>
      </c>
    </row>
    <row r="280" spans="1:38" x14ac:dyDescent="0.3">
      <c r="A280" s="7" t="s">
        <v>581</v>
      </c>
      <c r="B280" s="7" t="s">
        <v>40</v>
      </c>
      <c r="C280" s="13">
        <v>14573.3</v>
      </c>
      <c r="D280" s="13">
        <v>14573.3</v>
      </c>
      <c r="E280" s="13">
        <v>23653</v>
      </c>
      <c r="F280" s="13">
        <v>22823.23</v>
      </c>
      <c r="G280" s="14">
        <v>29916</v>
      </c>
      <c r="H280" s="13">
        <v>40303.5</v>
      </c>
      <c r="I280" s="13">
        <v>40271.5</v>
      </c>
      <c r="J280" s="14">
        <v>39504</v>
      </c>
      <c r="K280" s="13">
        <v>39504</v>
      </c>
      <c r="L280" s="13">
        <v>41422</v>
      </c>
      <c r="M280" s="14">
        <v>42864</v>
      </c>
      <c r="N280" s="13">
        <v>42864</v>
      </c>
      <c r="O280" s="13">
        <v>39076.5</v>
      </c>
      <c r="P280" s="15">
        <v>34272</v>
      </c>
      <c r="Q280" s="16">
        <v>22906</v>
      </c>
      <c r="R280" s="13">
        <v>22906</v>
      </c>
      <c r="S280" s="17">
        <v>26616</v>
      </c>
      <c r="T280" s="18">
        <v>26616</v>
      </c>
      <c r="U280" s="19">
        <v>23432</v>
      </c>
      <c r="V280" s="15">
        <v>25932</v>
      </c>
      <c r="W280" s="19">
        <v>25932</v>
      </c>
      <c r="X280" s="19">
        <v>12966</v>
      </c>
      <c r="Y280" s="19" t="e">
        <f>#REF!</f>
        <v>#REF!</v>
      </c>
      <c r="Z280" s="19"/>
      <c r="AA280" s="19" t="e">
        <f t="shared" si="155"/>
        <v>#REF!</v>
      </c>
      <c r="AB280" s="19"/>
      <c r="AC280" s="19" t="e">
        <f t="shared" si="154"/>
        <v>#REF!</v>
      </c>
      <c r="AD280" s="19"/>
      <c r="AI280" s="18" t="e">
        <f>#REF!</f>
        <v>#REF!</v>
      </c>
      <c r="AJ280" s="18" t="e">
        <f>#REF!</f>
        <v>#REF!</v>
      </c>
      <c r="AK280" s="18" t="e">
        <f>#REF!</f>
        <v>#REF!</v>
      </c>
      <c r="AL280" s="18" t="e">
        <f>#REF!</f>
        <v>#REF!</v>
      </c>
    </row>
    <row r="281" spans="1:38" x14ac:dyDescent="0.3">
      <c r="A281" s="7" t="s">
        <v>582</v>
      </c>
      <c r="B281" s="7" t="s">
        <v>42</v>
      </c>
      <c r="C281" s="13">
        <v>489.57</v>
      </c>
      <c r="D281" s="13">
        <v>489.57</v>
      </c>
      <c r="E281" s="13">
        <v>965.84</v>
      </c>
      <c r="F281" s="13">
        <v>559.20000000000005</v>
      </c>
      <c r="G281" s="14">
        <v>766.12</v>
      </c>
      <c r="H281" s="13">
        <v>793.94</v>
      </c>
      <c r="I281" s="13">
        <v>793.94</v>
      </c>
      <c r="J281" s="14">
        <v>931.97154099999989</v>
      </c>
      <c r="K281" s="13">
        <v>931.97</v>
      </c>
      <c r="L281" s="13">
        <v>989.07</v>
      </c>
      <c r="M281" s="14">
        <v>1012.01</v>
      </c>
      <c r="N281" s="13">
        <v>1012.01</v>
      </c>
      <c r="O281" s="13">
        <v>932.87</v>
      </c>
      <c r="P281" s="15">
        <v>964.27177508200009</v>
      </c>
      <c r="Q281" s="16">
        <v>1091.69</v>
      </c>
      <c r="R281" s="13">
        <v>1099.1600000000001</v>
      </c>
      <c r="S281" s="17">
        <v>1494.2985866600004</v>
      </c>
      <c r="T281" s="18">
        <v>1494.2985866600004</v>
      </c>
      <c r="U281" s="19">
        <v>1158.76</v>
      </c>
      <c r="V281" s="15">
        <v>1548.02</v>
      </c>
      <c r="W281" s="19">
        <v>1548.02</v>
      </c>
      <c r="X281" s="19">
        <v>1116.04</v>
      </c>
      <c r="Y281" s="19" t="e">
        <f>#REF!</f>
        <v>#REF!</v>
      </c>
      <c r="Z281" s="19"/>
      <c r="AA281" s="19" t="e">
        <f t="shared" si="155"/>
        <v>#REF!</v>
      </c>
      <c r="AB281" s="19"/>
      <c r="AC281" s="19" t="e">
        <f t="shared" si="154"/>
        <v>#REF!</v>
      </c>
      <c r="AD281" s="19"/>
      <c r="AI281" s="18" t="e">
        <f>#REF!</f>
        <v>#REF!</v>
      </c>
      <c r="AJ281" s="18" t="e">
        <f>#REF!</f>
        <v>#REF!</v>
      </c>
      <c r="AK281" s="18" t="e">
        <f>#REF!</f>
        <v>#REF!</v>
      </c>
      <c r="AL281" s="18" t="e">
        <f>#REF!</f>
        <v>#REF!</v>
      </c>
    </row>
    <row r="282" spans="1:38" x14ac:dyDescent="0.3">
      <c r="A282" s="7" t="s">
        <v>583</v>
      </c>
      <c r="B282" s="7" t="s">
        <v>44</v>
      </c>
      <c r="C282" s="13">
        <v>144.68</v>
      </c>
      <c r="D282" s="13">
        <v>96.42</v>
      </c>
      <c r="E282" s="13">
        <v>146.4</v>
      </c>
      <c r="F282" s="13">
        <v>58.66</v>
      </c>
      <c r="G282" s="14">
        <v>35.200000000000003</v>
      </c>
      <c r="H282" s="13">
        <v>641.34</v>
      </c>
      <c r="I282" s="13">
        <v>641.34</v>
      </c>
      <c r="J282" s="14">
        <v>632.00000000000011</v>
      </c>
      <c r="K282" s="13">
        <v>632</v>
      </c>
      <c r="L282" s="13">
        <v>677.55</v>
      </c>
      <c r="M282" s="14">
        <v>572</v>
      </c>
      <c r="N282" s="13">
        <v>572</v>
      </c>
      <c r="O282" s="13">
        <v>655.25</v>
      </c>
      <c r="P282" s="15">
        <v>532</v>
      </c>
      <c r="Q282" s="16">
        <v>371.2</v>
      </c>
      <c r="R282" s="13">
        <v>371.2</v>
      </c>
      <c r="S282" s="17">
        <v>371.2</v>
      </c>
      <c r="T282" s="18">
        <v>371.2</v>
      </c>
      <c r="U282" s="19">
        <v>137.6</v>
      </c>
      <c r="V282" s="15">
        <v>44.8</v>
      </c>
      <c r="W282" s="19">
        <v>44.8</v>
      </c>
      <c r="X282" s="19">
        <v>0</v>
      </c>
      <c r="Y282" s="19" t="e">
        <f>#REF!</f>
        <v>#REF!</v>
      </c>
      <c r="Z282" s="19"/>
      <c r="AA282" s="19" t="e">
        <f t="shared" si="155"/>
        <v>#REF!</v>
      </c>
      <c r="AB282" s="19"/>
      <c r="AC282" s="19" t="e">
        <f t="shared" si="154"/>
        <v>#REF!</v>
      </c>
      <c r="AD282" s="19"/>
      <c r="AI282" s="18" t="e">
        <f>#REF!</f>
        <v>#REF!</v>
      </c>
      <c r="AJ282" s="18" t="e">
        <f>#REF!</f>
        <v>#REF!</v>
      </c>
      <c r="AK282" s="18" t="e">
        <f>#REF!</f>
        <v>#REF!</v>
      </c>
      <c r="AL282" s="18" t="e">
        <f>#REF!</f>
        <v>#REF!</v>
      </c>
    </row>
    <row r="283" spans="1:38" x14ac:dyDescent="0.3">
      <c r="A283" s="7" t="s">
        <v>584</v>
      </c>
      <c r="B283" s="7" t="s">
        <v>46</v>
      </c>
      <c r="C283" s="13">
        <v>416.73</v>
      </c>
      <c r="D283" s="13">
        <v>248.42</v>
      </c>
      <c r="E283" s="13">
        <v>725.82</v>
      </c>
      <c r="F283" s="13">
        <v>725.82</v>
      </c>
      <c r="G283" s="14">
        <v>544.22</v>
      </c>
      <c r="H283" s="13">
        <v>669.06</v>
      </c>
      <c r="I283" s="13">
        <v>669.06</v>
      </c>
      <c r="J283" s="14">
        <v>669.06</v>
      </c>
      <c r="K283" s="13">
        <v>669.06</v>
      </c>
      <c r="L283" s="13">
        <v>698.48</v>
      </c>
      <c r="M283" s="14">
        <v>1225</v>
      </c>
      <c r="N283" s="13">
        <v>1225</v>
      </c>
      <c r="O283" s="13">
        <v>1315.79</v>
      </c>
      <c r="P283" s="15">
        <v>1224.1400000000001</v>
      </c>
      <c r="Q283" s="16">
        <v>2950.69</v>
      </c>
      <c r="R283" s="13">
        <v>2950.69</v>
      </c>
      <c r="S283" s="17">
        <v>2950</v>
      </c>
      <c r="T283" s="18">
        <v>2950</v>
      </c>
      <c r="U283" s="19">
        <v>2312.3200000000002</v>
      </c>
      <c r="V283" s="15">
        <v>3000</v>
      </c>
      <c r="W283" s="19">
        <v>3000</v>
      </c>
      <c r="X283" s="19">
        <v>1541.04</v>
      </c>
      <c r="Y283" s="19" t="e">
        <f>#REF!</f>
        <v>#REF!</v>
      </c>
      <c r="Z283" s="19"/>
      <c r="AA283" s="19" t="e">
        <f t="shared" si="155"/>
        <v>#REF!</v>
      </c>
      <c r="AB283" s="19"/>
      <c r="AC283" s="19" t="e">
        <f t="shared" si="154"/>
        <v>#REF!</v>
      </c>
      <c r="AD283" s="19"/>
      <c r="AI283" s="18" t="e">
        <f>#REF!</f>
        <v>#REF!</v>
      </c>
      <c r="AJ283" s="18" t="e">
        <f>#REF!</f>
        <v>#REF!</v>
      </c>
      <c r="AK283" s="18" t="e">
        <f>#REF!</f>
        <v>#REF!</v>
      </c>
      <c r="AL283" s="18" t="e">
        <f>#REF!</f>
        <v>#REF!</v>
      </c>
    </row>
    <row r="284" spans="1:38" x14ac:dyDescent="0.3">
      <c r="A284" s="7" t="s">
        <v>585</v>
      </c>
      <c r="B284" s="7" t="s">
        <v>48</v>
      </c>
      <c r="C284" s="13">
        <v>36.020000000000003</v>
      </c>
      <c r="D284" s="13">
        <v>0</v>
      </c>
      <c r="E284" s="13">
        <v>527.39</v>
      </c>
      <c r="F284" s="13">
        <v>435.49</v>
      </c>
      <c r="G284" s="14">
        <v>52.81</v>
      </c>
      <c r="H284" s="13">
        <v>146.94999999999999</v>
      </c>
      <c r="I284" s="13">
        <v>132.66999999999999</v>
      </c>
      <c r="J284" s="14">
        <v>129.51936192000002</v>
      </c>
      <c r="K284" s="13">
        <v>129.52000000000001</v>
      </c>
      <c r="L284" s="13">
        <v>144.18</v>
      </c>
      <c r="M284" s="14">
        <v>204.65</v>
      </c>
      <c r="N284" s="13">
        <v>204.65</v>
      </c>
      <c r="O284" s="13">
        <v>216.51</v>
      </c>
      <c r="P284" s="15">
        <v>213.78279433</v>
      </c>
      <c r="Q284" s="16">
        <v>213.78</v>
      </c>
      <c r="R284" s="13">
        <v>169.43</v>
      </c>
      <c r="S284" s="17">
        <v>609.59311446000004</v>
      </c>
      <c r="T284" s="18">
        <v>609.59311446000004</v>
      </c>
      <c r="U284" s="19">
        <v>408.64</v>
      </c>
      <c r="V284" s="15">
        <v>631.42999999999995</v>
      </c>
      <c r="W284" s="19">
        <v>631.42999999999995</v>
      </c>
      <c r="X284" s="19">
        <v>461.07</v>
      </c>
      <c r="Y284" s="19" t="e">
        <f>#REF!</f>
        <v>#REF!</v>
      </c>
      <c r="Z284" s="19"/>
      <c r="AA284" s="19" t="e">
        <f t="shared" si="155"/>
        <v>#REF!</v>
      </c>
      <c r="AB284" s="19"/>
      <c r="AC284" s="19" t="e">
        <f t="shared" si="154"/>
        <v>#REF!</v>
      </c>
      <c r="AD284" s="19"/>
      <c r="AI284" s="18" t="e">
        <f>#REF!</f>
        <v>#REF!</v>
      </c>
      <c r="AJ284" s="18" t="e">
        <f>#REF!</f>
        <v>#REF!</v>
      </c>
      <c r="AK284" s="18" t="e">
        <f>#REF!</f>
        <v>#REF!</v>
      </c>
      <c r="AL284" s="18" t="e">
        <f>#REF!</f>
        <v>#REF!</v>
      </c>
    </row>
    <row r="285" spans="1:38" x14ac:dyDescent="0.3">
      <c r="A285" s="7" t="s">
        <v>586</v>
      </c>
      <c r="B285" s="7" t="s">
        <v>587</v>
      </c>
      <c r="C285" s="13">
        <v>453.95</v>
      </c>
      <c r="D285" s="13">
        <v>165</v>
      </c>
      <c r="E285" s="13">
        <v>500</v>
      </c>
      <c r="F285" s="13">
        <v>136.85</v>
      </c>
      <c r="G285" s="14">
        <v>0</v>
      </c>
      <c r="H285" s="13">
        <v>0</v>
      </c>
      <c r="I285" s="13">
        <v>0</v>
      </c>
      <c r="J285" s="14">
        <v>0</v>
      </c>
      <c r="K285" s="13">
        <v>0</v>
      </c>
      <c r="L285" s="13">
        <v>0</v>
      </c>
      <c r="M285" s="14">
        <v>0</v>
      </c>
      <c r="N285" s="13">
        <v>0</v>
      </c>
      <c r="O285" s="13">
        <v>0</v>
      </c>
      <c r="P285" s="14">
        <v>0</v>
      </c>
      <c r="Q285" s="16">
        <v>0</v>
      </c>
      <c r="R285" s="13">
        <v>0</v>
      </c>
      <c r="S285" s="17">
        <v>0</v>
      </c>
      <c r="T285" s="18">
        <v>0</v>
      </c>
      <c r="U285" s="19">
        <v>0</v>
      </c>
      <c r="V285" s="15">
        <v>0</v>
      </c>
      <c r="W285" s="19">
        <v>0</v>
      </c>
      <c r="X285" s="19">
        <v>0</v>
      </c>
      <c r="Y285" s="19">
        <v>0</v>
      </c>
      <c r="Z285" s="19"/>
      <c r="AA285" s="19">
        <v>0</v>
      </c>
      <c r="AB285" s="19"/>
      <c r="AC285" s="19">
        <f t="shared" si="154"/>
        <v>0</v>
      </c>
      <c r="AD285" s="19"/>
      <c r="AI285" s="19">
        <f t="shared" ref="AI285:AI299" si="156">AC285</f>
        <v>0</v>
      </c>
      <c r="AJ285" s="18">
        <f t="shared" ref="AJ285:AJ299" si="157">AC285</f>
        <v>0</v>
      </c>
      <c r="AK285" s="18">
        <f t="shared" ref="AK285:AK299" si="158">AC285</f>
        <v>0</v>
      </c>
      <c r="AL285" s="18">
        <f t="shared" ref="AL285:AL299" si="159">AC285</f>
        <v>0</v>
      </c>
    </row>
    <row r="286" spans="1:38" x14ac:dyDescent="0.3">
      <c r="A286" s="7" t="s">
        <v>588</v>
      </c>
      <c r="B286" s="7" t="s">
        <v>56</v>
      </c>
      <c r="C286" s="13">
        <v>3000</v>
      </c>
      <c r="D286" s="13">
        <v>2960.04</v>
      </c>
      <c r="E286" s="13">
        <v>3000</v>
      </c>
      <c r="F286" s="13">
        <v>2713.37</v>
      </c>
      <c r="G286" s="14">
        <v>3000</v>
      </c>
      <c r="H286" s="13">
        <v>3260</v>
      </c>
      <c r="I286" s="13">
        <v>3258.12</v>
      </c>
      <c r="J286" s="14">
        <v>3258.12</v>
      </c>
      <c r="K286" s="13">
        <v>3258.12</v>
      </c>
      <c r="L286" s="13">
        <v>3258.12</v>
      </c>
      <c r="M286" s="14">
        <v>0</v>
      </c>
      <c r="N286" s="13">
        <v>0</v>
      </c>
      <c r="O286" s="13">
        <v>0</v>
      </c>
      <c r="P286" s="14">
        <v>0</v>
      </c>
      <c r="Q286" s="16">
        <v>0</v>
      </c>
      <c r="R286" s="13">
        <v>0</v>
      </c>
      <c r="S286" s="17">
        <v>0</v>
      </c>
      <c r="T286" s="18">
        <v>0</v>
      </c>
      <c r="U286" s="19">
        <v>0</v>
      </c>
      <c r="V286" s="15">
        <v>0</v>
      </c>
      <c r="W286" s="19">
        <v>0</v>
      </c>
      <c r="X286" s="19">
        <v>0</v>
      </c>
      <c r="Y286" s="19">
        <v>0</v>
      </c>
      <c r="Z286" s="19"/>
      <c r="AA286" s="19">
        <v>0</v>
      </c>
      <c r="AB286" s="19"/>
      <c r="AC286" s="19">
        <f t="shared" si="154"/>
        <v>0</v>
      </c>
      <c r="AD286" s="19"/>
      <c r="AI286" s="19">
        <f t="shared" si="156"/>
        <v>0</v>
      </c>
      <c r="AJ286" s="18">
        <f t="shared" si="157"/>
        <v>0</v>
      </c>
      <c r="AK286" s="18">
        <f t="shared" si="158"/>
        <v>0</v>
      </c>
      <c r="AL286" s="18">
        <f t="shared" si="159"/>
        <v>0</v>
      </c>
    </row>
    <row r="287" spans="1:38" x14ac:dyDescent="0.3">
      <c r="A287" s="7" t="s">
        <v>589</v>
      </c>
      <c r="B287" s="7" t="s">
        <v>60</v>
      </c>
      <c r="C287" s="13">
        <v>56.18</v>
      </c>
      <c r="D287" s="13">
        <v>0</v>
      </c>
      <c r="E287" s="13">
        <v>200</v>
      </c>
      <c r="F287" s="13">
        <v>0</v>
      </c>
      <c r="G287" s="14">
        <v>0</v>
      </c>
      <c r="H287" s="13">
        <v>0</v>
      </c>
      <c r="I287" s="13">
        <v>0</v>
      </c>
      <c r="J287" s="14">
        <v>0</v>
      </c>
      <c r="K287" s="13">
        <v>0</v>
      </c>
      <c r="L287" s="13">
        <v>0</v>
      </c>
      <c r="M287" s="14">
        <v>0</v>
      </c>
      <c r="N287" s="13">
        <v>0</v>
      </c>
      <c r="O287" s="13">
        <v>40</v>
      </c>
      <c r="P287" s="14">
        <v>500</v>
      </c>
      <c r="Q287" s="16">
        <v>159.84</v>
      </c>
      <c r="R287" s="13">
        <v>159.84</v>
      </c>
      <c r="S287" s="17">
        <v>475</v>
      </c>
      <c r="T287" s="18">
        <v>475</v>
      </c>
      <c r="U287" s="19">
        <v>0</v>
      </c>
      <c r="V287" s="15">
        <v>0</v>
      </c>
      <c r="W287" s="19">
        <v>0</v>
      </c>
      <c r="X287" s="19">
        <v>0</v>
      </c>
      <c r="Y287" s="19">
        <v>0</v>
      </c>
      <c r="Z287" s="19"/>
      <c r="AA287" s="19">
        <v>0</v>
      </c>
      <c r="AB287" s="19"/>
      <c r="AC287" s="19">
        <f t="shared" si="154"/>
        <v>0</v>
      </c>
      <c r="AD287" s="19"/>
      <c r="AF287" s="100"/>
      <c r="AI287" s="19">
        <f t="shared" si="156"/>
        <v>0</v>
      </c>
      <c r="AJ287" s="18">
        <f t="shared" si="157"/>
        <v>0</v>
      </c>
      <c r="AK287" s="18">
        <f t="shared" si="158"/>
        <v>0</v>
      </c>
      <c r="AL287" s="18">
        <f t="shared" si="159"/>
        <v>0</v>
      </c>
    </row>
    <row r="288" spans="1:38" x14ac:dyDescent="0.3">
      <c r="A288" s="7" t="s">
        <v>590</v>
      </c>
      <c r="B288" s="7" t="s">
        <v>65</v>
      </c>
      <c r="C288" s="13">
        <v>30.82</v>
      </c>
      <c r="D288" s="13">
        <v>30.82</v>
      </c>
      <c r="E288" s="13">
        <v>50</v>
      </c>
      <c r="F288" s="13">
        <v>0</v>
      </c>
      <c r="G288" s="14">
        <v>0</v>
      </c>
      <c r="H288" s="13">
        <v>10</v>
      </c>
      <c r="I288" s="13">
        <v>7.6</v>
      </c>
      <c r="J288" s="14">
        <v>0</v>
      </c>
      <c r="K288" s="13">
        <v>0</v>
      </c>
      <c r="L288" s="13">
        <v>0</v>
      </c>
      <c r="M288" s="14">
        <v>50</v>
      </c>
      <c r="N288" s="13">
        <v>50</v>
      </c>
      <c r="O288" s="13">
        <v>31.01</v>
      </c>
      <c r="P288" s="14">
        <v>150</v>
      </c>
      <c r="Q288" s="16">
        <v>0</v>
      </c>
      <c r="R288" s="13">
        <v>0</v>
      </c>
      <c r="S288" s="17">
        <v>0</v>
      </c>
      <c r="T288" s="18">
        <v>0</v>
      </c>
      <c r="U288" s="19">
        <v>0</v>
      </c>
      <c r="V288" s="15">
        <v>0</v>
      </c>
      <c r="W288" s="19">
        <v>0</v>
      </c>
      <c r="X288" s="19">
        <v>0</v>
      </c>
      <c r="Y288" s="19">
        <v>0</v>
      </c>
      <c r="Z288" s="19"/>
      <c r="AA288" s="19">
        <v>0</v>
      </c>
      <c r="AB288" s="19"/>
      <c r="AC288" s="19">
        <f t="shared" si="154"/>
        <v>0</v>
      </c>
      <c r="AD288" s="19"/>
      <c r="AI288" s="19">
        <f t="shared" si="156"/>
        <v>0</v>
      </c>
      <c r="AJ288" s="18">
        <f t="shared" si="157"/>
        <v>0</v>
      </c>
      <c r="AK288" s="18">
        <f t="shared" si="158"/>
        <v>0</v>
      </c>
      <c r="AL288" s="18">
        <f t="shared" si="159"/>
        <v>0</v>
      </c>
    </row>
    <row r="289" spans="1:38" ht="43.2" x14ac:dyDescent="0.3">
      <c r="A289" s="7" t="s">
        <v>591</v>
      </c>
      <c r="B289" s="7" t="s">
        <v>67</v>
      </c>
      <c r="C289" s="13">
        <v>7071.36</v>
      </c>
      <c r="D289" s="13">
        <v>6775.31</v>
      </c>
      <c r="E289" s="13">
        <v>6200</v>
      </c>
      <c r="F289" s="13">
        <v>6224.89</v>
      </c>
      <c r="G289" s="14">
        <v>6200</v>
      </c>
      <c r="H289" s="13">
        <v>6965</v>
      </c>
      <c r="I289" s="13">
        <v>6651.27</v>
      </c>
      <c r="J289" s="14">
        <v>6754.51</v>
      </c>
      <c r="K289" s="13">
        <v>6754.51</v>
      </c>
      <c r="L289" s="13">
        <v>6530.83</v>
      </c>
      <c r="M289" s="14">
        <v>6400</v>
      </c>
      <c r="N289" s="13">
        <v>6400</v>
      </c>
      <c r="O289" s="13">
        <v>6942.42</v>
      </c>
      <c r="P289" s="14">
        <v>6500</v>
      </c>
      <c r="Q289" s="16">
        <v>6500</v>
      </c>
      <c r="R289" s="13">
        <v>6230.6</v>
      </c>
      <c r="S289" s="17">
        <v>6650</v>
      </c>
      <c r="T289" s="18">
        <v>6650</v>
      </c>
      <c r="U289" s="19">
        <v>6008.55</v>
      </c>
      <c r="V289" s="15">
        <v>6366</v>
      </c>
      <c r="W289" s="19">
        <v>6366</v>
      </c>
      <c r="X289" s="19">
        <v>2909.61</v>
      </c>
      <c r="Y289" s="19">
        <v>4600</v>
      </c>
      <c r="Z289" s="18">
        <v>-1200</v>
      </c>
      <c r="AA289" s="19">
        <v>3400</v>
      </c>
      <c r="AB289" s="19"/>
      <c r="AC289" s="19">
        <f t="shared" si="154"/>
        <v>3400</v>
      </c>
      <c r="AD289" s="19"/>
      <c r="AE289" s="101" t="s">
        <v>592</v>
      </c>
      <c r="AF289" s="12" t="s">
        <v>593</v>
      </c>
      <c r="AI289" s="19">
        <f t="shared" si="156"/>
        <v>3400</v>
      </c>
      <c r="AJ289" s="18">
        <f t="shared" si="157"/>
        <v>3400</v>
      </c>
      <c r="AK289" s="18">
        <f t="shared" si="158"/>
        <v>3400</v>
      </c>
      <c r="AL289" s="18">
        <f t="shared" si="159"/>
        <v>3400</v>
      </c>
    </row>
    <row r="290" spans="1:38" x14ac:dyDescent="0.3">
      <c r="A290" s="7" t="s">
        <v>594</v>
      </c>
      <c r="B290" s="7" t="s">
        <v>71</v>
      </c>
      <c r="C290" s="13">
        <v>75</v>
      </c>
      <c r="D290" s="13">
        <v>55</v>
      </c>
      <c r="E290" s="13">
        <v>250</v>
      </c>
      <c r="F290" s="13">
        <v>0</v>
      </c>
      <c r="G290" s="14">
        <v>250</v>
      </c>
      <c r="H290" s="13">
        <v>0</v>
      </c>
      <c r="I290" s="13">
        <v>0</v>
      </c>
      <c r="J290" s="14">
        <v>250</v>
      </c>
      <c r="K290" s="13">
        <v>250</v>
      </c>
      <c r="L290" s="13">
        <v>0</v>
      </c>
      <c r="M290" s="14">
        <v>0</v>
      </c>
      <c r="N290" s="13">
        <v>0</v>
      </c>
      <c r="O290" s="13">
        <v>28.39</v>
      </c>
      <c r="P290" s="14">
        <v>2000</v>
      </c>
      <c r="Q290" s="16">
        <v>723.63</v>
      </c>
      <c r="R290" s="13">
        <v>464.11</v>
      </c>
      <c r="S290" s="17">
        <v>950</v>
      </c>
      <c r="T290" s="18">
        <v>1950</v>
      </c>
      <c r="U290" s="19">
        <v>1199.45</v>
      </c>
      <c r="V290" s="15">
        <v>980</v>
      </c>
      <c r="W290" s="19">
        <v>980</v>
      </c>
      <c r="X290" s="19">
        <v>0</v>
      </c>
      <c r="Y290" s="19">
        <v>1009</v>
      </c>
      <c r="Z290" s="19"/>
      <c r="AA290" s="19">
        <v>1009</v>
      </c>
      <c r="AB290" s="19"/>
      <c r="AC290" s="19">
        <f t="shared" si="154"/>
        <v>1009</v>
      </c>
      <c r="AD290" s="19"/>
      <c r="AE290" s="12" t="s">
        <v>595</v>
      </c>
      <c r="AF290" s="98" t="s">
        <v>596</v>
      </c>
      <c r="AI290" s="19">
        <f t="shared" si="156"/>
        <v>1009</v>
      </c>
      <c r="AJ290" s="18">
        <f t="shared" si="157"/>
        <v>1009</v>
      </c>
      <c r="AK290" s="18">
        <f t="shared" si="158"/>
        <v>1009</v>
      </c>
      <c r="AL290" s="18">
        <f t="shared" si="159"/>
        <v>1009</v>
      </c>
    </row>
    <row r="291" spans="1:38" ht="42" customHeight="1" x14ac:dyDescent="0.3">
      <c r="A291" s="7" t="s">
        <v>597</v>
      </c>
      <c r="B291" s="7" t="s">
        <v>73</v>
      </c>
      <c r="C291" s="13">
        <v>0</v>
      </c>
      <c r="D291" s="13">
        <v>0</v>
      </c>
      <c r="E291" s="13">
        <v>0</v>
      </c>
      <c r="F291" s="13">
        <v>0</v>
      </c>
      <c r="G291" s="14">
        <v>500</v>
      </c>
      <c r="H291" s="13">
        <v>0</v>
      </c>
      <c r="I291" s="13">
        <v>0</v>
      </c>
      <c r="J291" s="14">
        <v>3000</v>
      </c>
      <c r="K291" s="13">
        <v>3000</v>
      </c>
      <c r="L291" s="13">
        <v>1995</v>
      </c>
      <c r="M291" s="14">
        <v>3000</v>
      </c>
      <c r="N291" s="13">
        <v>3000</v>
      </c>
      <c r="O291" s="13">
        <v>957</v>
      </c>
      <c r="P291" s="14">
        <v>5000</v>
      </c>
      <c r="Q291" s="16">
        <v>370</v>
      </c>
      <c r="R291" s="13">
        <v>370</v>
      </c>
      <c r="S291" s="17">
        <v>4750</v>
      </c>
      <c r="T291" s="18">
        <v>3750</v>
      </c>
      <c r="U291" s="19">
        <v>839.87</v>
      </c>
      <c r="V291" s="15">
        <v>2000</v>
      </c>
      <c r="W291" s="19">
        <v>2000</v>
      </c>
      <c r="X291" s="19">
        <v>0</v>
      </c>
      <c r="Y291" s="19">
        <v>2000</v>
      </c>
      <c r="Z291" s="19"/>
      <c r="AA291" s="19">
        <v>2000</v>
      </c>
      <c r="AB291" s="19"/>
      <c r="AC291" s="19">
        <f t="shared" si="154"/>
        <v>2000</v>
      </c>
      <c r="AD291" s="19"/>
      <c r="AE291" s="12" t="s">
        <v>598</v>
      </c>
      <c r="AF291" s="98" t="s">
        <v>599</v>
      </c>
      <c r="AG291" s="124" t="s">
        <v>600</v>
      </c>
      <c r="AI291" s="19">
        <f t="shared" si="156"/>
        <v>2000</v>
      </c>
      <c r="AJ291" s="18">
        <f t="shared" si="157"/>
        <v>2000</v>
      </c>
      <c r="AK291" s="18">
        <f t="shared" si="158"/>
        <v>2000</v>
      </c>
      <c r="AL291" s="18">
        <f t="shared" si="159"/>
        <v>2000</v>
      </c>
    </row>
    <row r="292" spans="1:38" ht="28.8" x14ac:dyDescent="0.3">
      <c r="A292" s="7" t="s">
        <v>601</v>
      </c>
      <c r="B292" s="7" t="s">
        <v>75</v>
      </c>
      <c r="C292" s="13">
        <v>260</v>
      </c>
      <c r="D292" s="13">
        <v>185</v>
      </c>
      <c r="E292" s="13">
        <v>500</v>
      </c>
      <c r="F292" s="13">
        <v>380</v>
      </c>
      <c r="G292" s="14">
        <v>500</v>
      </c>
      <c r="H292" s="13">
        <v>500</v>
      </c>
      <c r="I292" s="13">
        <v>195</v>
      </c>
      <c r="J292" s="14">
        <v>500</v>
      </c>
      <c r="K292" s="13">
        <v>500</v>
      </c>
      <c r="L292" s="13">
        <v>400</v>
      </c>
      <c r="M292" s="14">
        <v>400</v>
      </c>
      <c r="N292" s="13">
        <v>400</v>
      </c>
      <c r="O292" s="13">
        <v>49.9</v>
      </c>
      <c r="P292" s="14">
        <v>1500</v>
      </c>
      <c r="Q292" s="16">
        <v>283</v>
      </c>
      <c r="R292" s="13">
        <v>282.89999999999998</v>
      </c>
      <c r="S292" s="17">
        <v>1425</v>
      </c>
      <c r="T292" s="18">
        <v>1425</v>
      </c>
      <c r="U292" s="19">
        <v>49.9</v>
      </c>
      <c r="V292" s="15">
        <v>1150</v>
      </c>
      <c r="W292" s="19">
        <v>1150</v>
      </c>
      <c r="X292" s="19">
        <v>933.9</v>
      </c>
      <c r="Y292" s="19">
        <f>1150+34.9</f>
        <v>1184.9000000000001</v>
      </c>
      <c r="Z292" s="19"/>
      <c r="AA292" s="19">
        <f>1150+34.9</f>
        <v>1184.9000000000001</v>
      </c>
      <c r="AB292" s="19"/>
      <c r="AC292" s="19">
        <f t="shared" si="154"/>
        <v>1184.9000000000001</v>
      </c>
      <c r="AD292" s="19"/>
      <c r="AE292" s="12" t="s">
        <v>598</v>
      </c>
      <c r="AF292" s="98" t="s">
        <v>602</v>
      </c>
      <c r="AG292" s="98" t="s">
        <v>603</v>
      </c>
      <c r="AI292" s="19">
        <f t="shared" si="156"/>
        <v>1184.9000000000001</v>
      </c>
      <c r="AJ292" s="18">
        <f t="shared" si="157"/>
        <v>1184.9000000000001</v>
      </c>
      <c r="AK292" s="18">
        <f t="shared" si="158"/>
        <v>1184.9000000000001</v>
      </c>
      <c r="AL292" s="18">
        <f t="shared" si="159"/>
        <v>1184.9000000000001</v>
      </c>
    </row>
    <row r="293" spans="1:38" hidden="1" x14ac:dyDescent="0.3">
      <c r="A293" s="7" t="s">
        <v>604</v>
      </c>
      <c r="B293" s="7" t="s">
        <v>80</v>
      </c>
      <c r="C293" s="13">
        <v>2150</v>
      </c>
      <c r="D293" s="13">
        <v>1461.88</v>
      </c>
      <c r="E293" s="13">
        <v>2150</v>
      </c>
      <c r="F293" s="13">
        <v>866.01</v>
      </c>
      <c r="G293" s="14">
        <v>1000</v>
      </c>
      <c r="H293" s="13">
        <v>1000</v>
      </c>
      <c r="I293" s="13">
        <v>994.31</v>
      </c>
      <c r="J293" s="14">
        <v>900</v>
      </c>
      <c r="K293" s="13">
        <v>900</v>
      </c>
      <c r="L293" s="13">
        <v>742.18</v>
      </c>
      <c r="M293" s="14">
        <v>700</v>
      </c>
      <c r="N293" s="13">
        <v>700</v>
      </c>
      <c r="O293" s="13">
        <v>700.85</v>
      </c>
      <c r="P293" s="14">
        <v>0</v>
      </c>
      <c r="Q293" s="16">
        <v>0</v>
      </c>
      <c r="R293" s="13">
        <v>0</v>
      </c>
      <c r="S293" s="17">
        <v>0</v>
      </c>
      <c r="T293" s="18">
        <v>0</v>
      </c>
      <c r="U293" s="19">
        <v>0</v>
      </c>
      <c r="V293" s="15">
        <v>0</v>
      </c>
      <c r="W293" s="19">
        <v>0</v>
      </c>
      <c r="X293" s="19">
        <v>0</v>
      </c>
      <c r="Y293" s="19">
        <v>0</v>
      </c>
      <c r="Z293" s="19"/>
      <c r="AA293" s="19">
        <v>0</v>
      </c>
      <c r="AB293" s="19"/>
      <c r="AC293" s="19">
        <f t="shared" si="154"/>
        <v>0</v>
      </c>
      <c r="AD293" s="19"/>
      <c r="AE293" t="s">
        <v>598</v>
      </c>
      <c r="AF293" s="98" t="s">
        <v>605</v>
      </c>
      <c r="AI293" s="19">
        <f t="shared" si="156"/>
        <v>0</v>
      </c>
      <c r="AJ293" s="18">
        <f t="shared" si="157"/>
        <v>0</v>
      </c>
      <c r="AK293" s="18">
        <f t="shared" si="158"/>
        <v>0</v>
      </c>
      <c r="AL293" s="18">
        <f t="shared" si="159"/>
        <v>0</v>
      </c>
    </row>
    <row r="294" spans="1:38" x14ac:dyDescent="0.3">
      <c r="A294" s="7" t="s">
        <v>606</v>
      </c>
      <c r="B294" s="7" t="s">
        <v>487</v>
      </c>
      <c r="C294" s="13">
        <v>200</v>
      </c>
      <c r="D294" s="13">
        <v>14.99</v>
      </c>
      <c r="E294" s="13">
        <v>250</v>
      </c>
      <c r="F294" s="13">
        <v>46.48</v>
      </c>
      <c r="G294" s="14">
        <v>150</v>
      </c>
      <c r="H294" s="13">
        <v>340</v>
      </c>
      <c r="I294" s="13">
        <v>331.64</v>
      </c>
      <c r="J294" s="14">
        <v>150</v>
      </c>
      <c r="K294" s="13">
        <v>150</v>
      </c>
      <c r="L294" s="13">
        <v>0</v>
      </c>
      <c r="M294" s="14">
        <v>150</v>
      </c>
      <c r="N294" s="13">
        <v>150</v>
      </c>
      <c r="O294" s="13">
        <v>29.98</v>
      </c>
      <c r="P294" s="14">
        <v>200</v>
      </c>
      <c r="Q294" s="16">
        <v>200</v>
      </c>
      <c r="R294" s="13">
        <v>-1076.9000000000001</v>
      </c>
      <c r="S294" s="17">
        <v>332.5</v>
      </c>
      <c r="T294" s="18">
        <v>332.5</v>
      </c>
      <c r="U294" s="19">
        <v>0</v>
      </c>
      <c r="V294" s="15">
        <v>359.1</v>
      </c>
      <c r="W294" s="19">
        <v>359.1</v>
      </c>
      <c r="X294" s="19">
        <v>115.12</v>
      </c>
      <c r="Y294" s="19">
        <v>370</v>
      </c>
      <c r="Z294" s="19"/>
      <c r="AA294" s="19">
        <v>370</v>
      </c>
      <c r="AB294" s="19"/>
      <c r="AC294" s="19">
        <f t="shared" si="154"/>
        <v>370</v>
      </c>
      <c r="AD294" s="19"/>
      <c r="AE294" s="12" t="s">
        <v>607</v>
      </c>
      <c r="AF294" s="98" t="s">
        <v>608</v>
      </c>
      <c r="AI294" s="19">
        <f t="shared" si="156"/>
        <v>370</v>
      </c>
      <c r="AJ294" s="18">
        <f t="shared" si="157"/>
        <v>370</v>
      </c>
      <c r="AK294" s="18">
        <f t="shared" si="158"/>
        <v>370</v>
      </c>
      <c r="AL294" s="18">
        <f t="shared" si="159"/>
        <v>370</v>
      </c>
    </row>
    <row r="295" spans="1:38" x14ac:dyDescent="0.3">
      <c r="A295" s="7" t="s">
        <v>609</v>
      </c>
      <c r="B295" s="7" t="s">
        <v>372</v>
      </c>
      <c r="C295" s="13">
        <v>550</v>
      </c>
      <c r="D295" s="13">
        <v>550</v>
      </c>
      <c r="E295" s="13">
        <v>500</v>
      </c>
      <c r="F295" s="13">
        <v>348.59</v>
      </c>
      <c r="G295" s="14">
        <v>700</v>
      </c>
      <c r="H295" s="13">
        <v>425</v>
      </c>
      <c r="I295" s="13">
        <v>226.39</v>
      </c>
      <c r="J295" s="14">
        <v>500</v>
      </c>
      <c r="K295" s="13">
        <v>500</v>
      </c>
      <c r="L295" s="13">
        <v>1677.18</v>
      </c>
      <c r="M295" s="14">
        <v>500</v>
      </c>
      <c r="N295" s="13">
        <v>2500</v>
      </c>
      <c r="O295" s="13">
        <v>4313.3500000000004</v>
      </c>
      <c r="P295" s="14">
        <v>5000</v>
      </c>
      <c r="Q295" s="16">
        <v>7716.37</v>
      </c>
      <c r="R295" s="13">
        <v>7369.03</v>
      </c>
      <c r="S295" s="17">
        <v>6000</v>
      </c>
      <c r="T295" s="18">
        <v>6000</v>
      </c>
      <c r="U295" s="19">
        <v>3155.21</v>
      </c>
      <c r="V295" s="15">
        <v>6300</v>
      </c>
      <c r="W295" s="19">
        <v>6300</v>
      </c>
      <c r="X295" s="19">
        <v>1928.94</v>
      </c>
      <c r="Y295" s="19">
        <v>6363</v>
      </c>
      <c r="Z295" s="18">
        <v>-363</v>
      </c>
      <c r="AA295" s="19">
        <v>6000</v>
      </c>
      <c r="AB295" s="19"/>
      <c r="AC295" s="19">
        <f t="shared" si="154"/>
        <v>6000</v>
      </c>
      <c r="AD295" s="19"/>
      <c r="AE295" s="12" t="s">
        <v>610</v>
      </c>
      <c r="AF295" s="98" t="s">
        <v>611</v>
      </c>
      <c r="AG295" t="s">
        <v>612</v>
      </c>
      <c r="AI295" s="19">
        <f t="shared" si="156"/>
        <v>6000</v>
      </c>
      <c r="AJ295" s="18">
        <f t="shared" si="157"/>
        <v>6000</v>
      </c>
      <c r="AK295" s="18">
        <f t="shared" si="158"/>
        <v>6000</v>
      </c>
      <c r="AL295" s="18">
        <f t="shared" si="159"/>
        <v>6000</v>
      </c>
    </row>
    <row r="296" spans="1:38" ht="28.8" x14ac:dyDescent="0.3">
      <c r="A296" s="7" t="s">
        <v>613</v>
      </c>
      <c r="B296" s="7" t="s">
        <v>614</v>
      </c>
      <c r="C296" s="13">
        <v>100</v>
      </c>
      <c r="D296" s="13">
        <v>0</v>
      </c>
      <c r="E296" s="13">
        <v>100</v>
      </c>
      <c r="F296" s="13">
        <v>0</v>
      </c>
      <c r="G296" s="14">
        <v>0</v>
      </c>
      <c r="H296" s="13">
        <v>0</v>
      </c>
      <c r="I296" s="13">
        <v>0</v>
      </c>
      <c r="J296" s="14">
        <v>100</v>
      </c>
      <c r="K296" s="13">
        <v>100</v>
      </c>
      <c r="L296" s="13">
        <v>5.93</v>
      </c>
      <c r="M296" s="14">
        <v>25</v>
      </c>
      <c r="N296" s="13">
        <v>25</v>
      </c>
      <c r="O296" s="13">
        <v>0</v>
      </c>
      <c r="P296" s="14">
        <v>100</v>
      </c>
      <c r="Q296" s="16">
        <v>100</v>
      </c>
      <c r="R296" s="13">
        <v>72.44</v>
      </c>
      <c r="S296" s="17">
        <v>95</v>
      </c>
      <c r="T296" s="18">
        <v>95</v>
      </c>
      <c r="U296" s="19">
        <v>0</v>
      </c>
      <c r="V296" s="15">
        <v>102.6</v>
      </c>
      <c r="W296" s="19">
        <v>102.6</v>
      </c>
      <c r="X296" s="19">
        <v>0</v>
      </c>
      <c r="Y296" s="19">
        <v>108</v>
      </c>
      <c r="Z296" s="18">
        <v>-108</v>
      </c>
      <c r="AA296" s="19">
        <v>0</v>
      </c>
      <c r="AB296" s="19"/>
      <c r="AC296" s="19">
        <f t="shared" si="154"/>
        <v>0</v>
      </c>
      <c r="AD296" s="19"/>
      <c r="AE296" s="12" t="s">
        <v>615</v>
      </c>
      <c r="AF296" s="98" t="s">
        <v>616</v>
      </c>
      <c r="AI296" s="19">
        <f t="shared" si="156"/>
        <v>0</v>
      </c>
      <c r="AJ296" s="18">
        <f t="shared" si="157"/>
        <v>0</v>
      </c>
      <c r="AK296" s="18">
        <f t="shared" si="158"/>
        <v>0</v>
      </c>
      <c r="AL296" s="18">
        <f t="shared" si="159"/>
        <v>0</v>
      </c>
    </row>
    <row r="297" spans="1:38" ht="28.8" x14ac:dyDescent="0.3">
      <c r="A297" s="7" t="s">
        <v>617</v>
      </c>
      <c r="B297" s="7" t="s">
        <v>493</v>
      </c>
      <c r="C297" s="13">
        <v>16.059999999999999</v>
      </c>
      <c r="D297" s="13">
        <v>0</v>
      </c>
      <c r="E297" s="13">
        <v>10225</v>
      </c>
      <c r="F297" s="13">
        <v>7138</v>
      </c>
      <c r="G297" s="14">
        <v>200</v>
      </c>
      <c r="H297" s="13">
        <v>0</v>
      </c>
      <c r="I297" s="13">
        <v>0</v>
      </c>
      <c r="J297" s="14">
        <v>500</v>
      </c>
      <c r="K297" s="13">
        <v>500</v>
      </c>
      <c r="L297" s="13">
        <v>0</v>
      </c>
      <c r="M297" s="14">
        <v>500</v>
      </c>
      <c r="N297" s="13">
        <v>500</v>
      </c>
      <c r="O297" s="13">
        <v>500</v>
      </c>
      <c r="P297" s="14">
        <v>600</v>
      </c>
      <c r="Q297" s="16">
        <v>600</v>
      </c>
      <c r="R297" s="13">
        <v>590.25</v>
      </c>
      <c r="S297" s="17">
        <v>570</v>
      </c>
      <c r="T297" s="18">
        <v>570</v>
      </c>
      <c r="U297" s="19">
        <v>537.29999999999995</v>
      </c>
      <c r="V297" s="15">
        <v>615.6</v>
      </c>
      <c r="W297" s="19">
        <v>615.6</v>
      </c>
      <c r="X297" s="19">
        <v>0</v>
      </c>
      <c r="Y297" s="19">
        <v>634</v>
      </c>
      <c r="Z297" s="19"/>
      <c r="AA297" s="19">
        <v>634</v>
      </c>
      <c r="AB297" s="19"/>
      <c r="AC297" s="19">
        <f t="shared" si="154"/>
        <v>634</v>
      </c>
      <c r="AD297" s="19"/>
      <c r="AE297" s="12" t="s">
        <v>607</v>
      </c>
      <c r="AF297" s="98" t="s">
        <v>618</v>
      </c>
      <c r="AG297" s="98" t="s">
        <v>619</v>
      </c>
      <c r="AH297" s="12"/>
      <c r="AI297" s="108">
        <f t="shared" si="156"/>
        <v>634</v>
      </c>
      <c r="AJ297" s="18">
        <f t="shared" si="157"/>
        <v>634</v>
      </c>
      <c r="AK297" s="18">
        <f t="shared" si="158"/>
        <v>634</v>
      </c>
      <c r="AL297" s="18">
        <f t="shared" si="159"/>
        <v>634</v>
      </c>
    </row>
    <row r="298" spans="1:38" x14ac:dyDescent="0.3">
      <c r="A298" s="7" t="s">
        <v>620</v>
      </c>
      <c r="B298" s="7" t="s">
        <v>621</v>
      </c>
      <c r="C298" s="13">
        <v>2000</v>
      </c>
      <c r="D298" s="13">
        <v>0</v>
      </c>
      <c r="E298" s="13">
        <v>1817.63</v>
      </c>
      <c r="F298" s="13">
        <v>0</v>
      </c>
      <c r="G298" s="14">
        <v>500</v>
      </c>
      <c r="H298" s="13">
        <v>500</v>
      </c>
      <c r="I298" s="13">
        <v>398.95</v>
      </c>
      <c r="J298" s="14">
        <v>445</v>
      </c>
      <c r="K298" s="13">
        <v>445</v>
      </c>
      <c r="L298" s="13">
        <v>258.12</v>
      </c>
      <c r="M298" s="14">
        <v>500</v>
      </c>
      <c r="N298" s="13">
        <v>167.14</v>
      </c>
      <c r="O298" s="13">
        <v>135.94</v>
      </c>
      <c r="P298" s="14">
        <v>250</v>
      </c>
      <c r="Q298" s="16">
        <v>250</v>
      </c>
      <c r="R298" s="13">
        <v>152.66999999999999</v>
      </c>
      <c r="S298" s="17">
        <v>237.5</v>
      </c>
      <c r="T298" s="18">
        <v>237.5</v>
      </c>
      <c r="U298" s="19">
        <v>0</v>
      </c>
      <c r="V298" s="15">
        <v>250</v>
      </c>
      <c r="W298" s="19">
        <v>250</v>
      </c>
      <c r="X298" s="19">
        <v>0</v>
      </c>
      <c r="Y298" s="19">
        <v>257.5</v>
      </c>
      <c r="Z298" s="19"/>
      <c r="AA298" s="19">
        <v>257.5</v>
      </c>
      <c r="AB298" s="19"/>
      <c r="AC298" s="19">
        <f t="shared" si="154"/>
        <v>257.5</v>
      </c>
      <c r="AD298" s="19"/>
      <c r="AE298" s="12" t="s">
        <v>607</v>
      </c>
      <c r="AF298" s="98" t="s">
        <v>622</v>
      </c>
      <c r="AI298" s="19">
        <f t="shared" si="156"/>
        <v>257.5</v>
      </c>
      <c r="AJ298" s="18">
        <f t="shared" si="157"/>
        <v>257.5</v>
      </c>
      <c r="AK298" s="18">
        <f t="shared" si="158"/>
        <v>257.5</v>
      </c>
      <c r="AL298" s="18">
        <f t="shared" si="159"/>
        <v>257.5</v>
      </c>
    </row>
    <row r="299" spans="1:38" hidden="1" x14ac:dyDescent="0.3">
      <c r="A299" s="7" t="s">
        <v>623</v>
      </c>
      <c r="B299" s="7" t="s">
        <v>624</v>
      </c>
      <c r="C299" s="13">
        <v>55627.85</v>
      </c>
      <c r="D299" s="13">
        <v>0</v>
      </c>
      <c r="E299" s="13">
        <v>0</v>
      </c>
      <c r="F299" s="13">
        <v>0</v>
      </c>
      <c r="G299" s="14">
        <v>0</v>
      </c>
      <c r="H299" s="13">
        <v>0</v>
      </c>
      <c r="I299" s="13">
        <v>0</v>
      </c>
      <c r="J299" s="14">
        <v>0</v>
      </c>
      <c r="K299" s="13">
        <v>0</v>
      </c>
      <c r="L299" s="13">
        <v>0</v>
      </c>
      <c r="M299" s="14">
        <v>0</v>
      </c>
      <c r="N299" s="13">
        <v>0</v>
      </c>
      <c r="O299" s="13">
        <v>0</v>
      </c>
      <c r="P299" s="14">
        <v>3000</v>
      </c>
      <c r="Q299" s="16">
        <v>1472.79</v>
      </c>
      <c r="R299" s="13">
        <v>905.34</v>
      </c>
      <c r="S299" s="17">
        <v>0</v>
      </c>
      <c r="T299" s="18">
        <v>0</v>
      </c>
      <c r="U299" s="19">
        <v>0</v>
      </c>
      <c r="V299" s="15">
        <v>0</v>
      </c>
      <c r="W299" s="19">
        <v>0</v>
      </c>
      <c r="X299" s="19">
        <v>0</v>
      </c>
      <c r="Y299" s="19">
        <v>0</v>
      </c>
      <c r="Z299" s="19"/>
      <c r="AA299" s="19">
        <v>0</v>
      </c>
      <c r="AB299" s="19"/>
      <c r="AC299" s="19">
        <f t="shared" si="154"/>
        <v>0</v>
      </c>
      <c r="AD299" s="19"/>
      <c r="AI299" s="19">
        <f t="shared" si="156"/>
        <v>0</v>
      </c>
      <c r="AJ299" s="18">
        <f t="shared" si="157"/>
        <v>0</v>
      </c>
      <c r="AK299" s="18">
        <f t="shared" si="158"/>
        <v>0</v>
      </c>
      <c r="AL299" s="18">
        <f t="shared" si="159"/>
        <v>0</v>
      </c>
    </row>
    <row r="300" spans="1:38" x14ac:dyDescent="0.3">
      <c r="A300" s="21" t="s">
        <v>87</v>
      </c>
      <c r="B300" s="21" t="s">
        <v>625</v>
      </c>
      <c r="C300" s="22">
        <f>SUM(C276:C299)</f>
        <v>134447.97</v>
      </c>
      <c r="D300" s="22">
        <f t="shared" ref="D300:O300" si="160">SUM(D276:D299)</f>
        <v>74162.330000000016</v>
      </c>
      <c r="E300" s="22">
        <f t="shared" si="160"/>
        <v>129149.99</v>
      </c>
      <c r="F300" s="22">
        <f t="shared" si="160"/>
        <v>85617.84</v>
      </c>
      <c r="G300" s="22">
        <f>SUM(G276:G299)</f>
        <v>106936.46999999999</v>
      </c>
      <c r="H300" s="22">
        <f t="shared" si="160"/>
        <v>151836.44000000003</v>
      </c>
      <c r="I300" s="22">
        <f t="shared" si="160"/>
        <v>140410.79000000004</v>
      </c>
      <c r="J300" s="22">
        <f>SUM(J276:J299)</f>
        <v>134402.42306492</v>
      </c>
      <c r="K300" s="22">
        <f t="shared" si="160"/>
        <v>137602.41999999998</v>
      </c>
      <c r="L300" s="22">
        <f t="shared" si="160"/>
        <v>149548.87999999995</v>
      </c>
      <c r="M300" s="22">
        <f>SUM(M276:M299)</f>
        <v>143692.15</v>
      </c>
      <c r="N300" s="22">
        <f t="shared" si="160"/>
        <v>143359.29</v>
      </c>
      <c r="O300" s="22">
        <f t="shared" si="160"/>
        <v>143101.36000000002</v>
      </c>
      <c r="P300" s="22">
        <f>SUM(P276:P299)</f>
        <v>146182.26835680701</v>
      </c>
      <c r="Q300" s="22">
        <f t="shared" ref="Q300:R300" si="161">SUM(Q276:Q299)</f>
        <v>136015.06000000003</v>
      </c>
      <c r="R300" s="22">
        <f t="shared" si="161"/>
        <v>131162.16</v>
      </c>
      <c r="S300" s="22">
        <f t="shared" ref="S300:X300" si="162">SUM(S276:S299)</f>
        <v>182843.96337379003</v>
      </c>
      <c r="T300" s="22">
        <f t="shared" si="162"/>
        <v>182843.96337379003</v>
      </c>
      <c r="U300" s="22">
        <f t="shared" si="162"/>
        <v>164779.05000000002</v>
      </c>
      <c r="V300" s="22">
        <f t="shared" si="162"/>
        <v>199729.27999999997</v>
      </c>
      <c r="W300" s="22">
        <f t="shared" si="162"/>
        <v>199729.27999999997</v>
      </c>
      <c r="X300" s="22">
        <f t="shared" si="162"/>
        <v>126377.54999999997</v>
      </c>
      <c r="Y300" s="22" t="e">
        <f>SUM(Y276:Y299)</f>
        <v>#REF!</v>
      </c>
      <c r="Z300" s="22">
        <f t="shared" ref="Z300:AC300" si="163">SUM(Z276:Z299)</f>
        <v>-1671</v>
      </c>
      <c r="AA300" s="22" t="e">
        <f t="shared" si="163"/>
        <v>#REF!</v>
      </c>
      <c r="AB300" s="22">
        <f t="shared" si="163"/>
        <v>0</v>
      </c>
      <c r="AC300" s="22" t="e">
        <f t="shared" si="163"/>
        <v>#REF!</v>
      </c>
      <c r="AD300" s="22"/>
      <c r="AE300" s="22"/>
      <c r="AF300" s="22"/>
      <c r="AG300" s="22"/>
      <c r="AH300" s="22"/>
      <c r="AI300" s="22" t="e">
        <f>SUM(AI276:AI299)</f>
        <v>#REF!</v>
      </c>
      <c r="AJ300" s="22" t="e">
        <f>SUM(AJ276:AJ299)</f>
        <v>#REF!</v>
      </c>
      <c r="AK300" s="22" t="e">
        <f t="shared" ref="AK300:AL300" si="164">SUM(AK276:AK299)</f>
        <v>#REF!</v>
      </c>
      <c r="AL300" s="22" t="e">
        <f t="shared" si="164"/>
        <v>#REF!</v>
      </c>
    </row>
    <row r="301" spans="1:38" x14ac:dyDescent="0.3">
      <c r="A301" s="7" t="s">
        <v>626</v>
      </c>
      <c r="B301" s="8" t="s">
        <v>627</v>
      </c>
      <c r="C301" s="13"/>
      <c r="D301" s="13"/>
      <c r="E301" s="13"/>
      <c r="F301" s="13"/>
      <c r="G301" s="14"/>
      <c r="H301" s="13"/>
      <c r="I301" s="13"/>
      <c r="J301" s="14"/>
      <c r="K301" s="13"/>
      <c r="L301" s="13"/>
      <c r="M301" s="14"/>
      <c r="N301" s="13"/>
      <c r="O301" s="13"/>
      <c r="P301" s="11"/>
      <c r="S301" s="17"/>
      <c r="T301" s="18"/>
      <c r="U301" s="19"/>
      <c r="V301" s="15"/>
      <c r="W301" s="19"/>
      <c r="X301" s="19"/>
      <c r="Y301" s="19"/>
      <c r="Z301" s="19"/>
      <c r="AA301" s="19"/>
      <c r="AB301" s="19"/>
      <c r="AC301" s="19"/>
      <c r="AD301" s="19"/>
      <c r="AJ301" s="18"/>
      <c r="AK301" s="18"/>
      <c r="AL301" s="18"/>
    </row>
    <row r="302" spans="1:38" x14ac:dyDescent="0.3">
      <c r="A302" s="7" t="s">
        <v>628</v>
      </c>
      <c r="B302" s="7" t="s">
        <v>629</v>
      </c>
      <c r="C302" s="13">
        <v>147869.24</v>
      </c>
      <c r="D302" s="13">
        <v>147869.24</v>
      </c>
      <c r="E302" s="13">
        <v>222650.82</v>
      </c>
      <c r="F302" s="13">
        <v>172238.96</v>
      </c>
      <c r="G302" s="14">
        <v>228259.10800000004</v>
      </c>
      <c r="H302" s="13">
        <v>222156.52</v>
      </c>
      <c r="I302" s="13">
        <v>170612.14</v>
      </c>
      <c r="J302" s="14">
        <v>239455.64929999999</v>
      </c>
      <c r="K302" s="13">
        <v>239455.65</v>
      </c>
      <c r="L302" s="13">
        <v>236994.35</v>
      </c>
      <c r="M302" s="14">
        <v>253233.26</v>
      </c>
      <c r="N302" s="13">
        <v>253233.26</v>
      </c>
      <c r="O302" s="13">
        <v>247500.67</v>
      </c>
      <c r="P302" s="14">
        <v>273880.76978000003</v>
      </c>
      <c r="Q302" s="16">
        <v>262034.52</v>
      </c>
      <c r="R302" s="16">
        <v>228621.99</v>
      </c>
      <c r="S302" s="17">
        <v>284164.61150000006</v>
      </c>
      <c r="T302" s="18">
        <v>284164.61150000006</v>
      </c>
      <c r="U302" s="19">
        <v>255428.57</v>
      </c>
      <c r="V302" s="15">
        <v>296166.59999999998</v>
      </c>
      <c r="W302" s="19">
        <v>296166.59999999998</v>
      </c>
      <c r="X302" s="19">
        <v>133407.95000000001</v>
      </c>
      <c r="Y302" s="19" t="e">
        <f>#REF!</f>
        <v>#REF!</v>
      </c>
      <c r="Z302" s="19"/>
      <c r="AA302" s="19" t="e">
        <f>$Y$302</f>
        <v>#REF!</v>
      </c>
      <c r="AB302" s="19"/>
      <c r="AC302" s="19" t="e">
        <f t="shared" ref="AC302:AC329" si="165">AA302</f>
        <v>#REF!</v>
      </c>
      <c r="AD302" s="19"/>
      <c r="AF302" s="98" t="s">
        <v>630</v>
      </c>
      <c r="AI302" s="18" t="e">
        <f>#REF!</f>
        <v>#REF!</v>
      </c>
      <c r="AJ302" s="18" t="e">
        <f>#REF!</f>
        <v>#REF!</v>
      </c>
      <c r="AK302" s="18" t="e">
        <f>#REF!</f>
        <v>#REF!</v>
      </c>
      <c r="AL302" s="18" t="e">
        <f>#REF!</f>
        <v>#REF!</v>
      </c>
    </row>
    <row r="303" spans="1:38" x14ac:dyDescent="0.3">
      <c r="A303" s="7" t="s">
        <v>631</v>
      </c>
      <c r="B303" s="7" t="s">
        <v>94</v>
      </c>
      <c r="C303" s="13">
        <v>5452.94</v>
      </c>
      <c r="D303" s="13">
        <v>5452.94</v>
      </c>
      <c r="E303" s="13">
        <v>0</v>
      </c>
      <c r="F303" s="13">
        <v>4849.2299999999996</v>
      </c>
      <c r="G303" s="14">
        <v>0</v>
      </c>
      <c r="H303" s="13">
        <v>10590.33</v>
      </c>
      <c r="I303" s="13">
        <v>10590.33</v>
      </c>
      <c r="J303" s="14">
        <v>0</v>
      </c>
      <c r="K303" s="13">
        <v>0</v>
      </c>
      <c r="L303" s="13">
        <v>17878.900000000001</v>
      </c>
      <c r="M303" s="14">
        <v>13600</v>
      </c>
      <c r="N303" s="13">
        <v>13600</v>
      </c>
      <c r="O303" s="13">
        <v>14599.94</v>
      </c>
      <c r="P303" s="14">
        <v>18000</v>
      </c>
      <c r="Q303" s="16">
        <v>18000</v>
      </c>
      <c r="R303" s="16">
        <v>17103.23</v>
      </c>
      <c r="S303" s="17">
        <v>12000</v>
      </c>
      <c r="T303" s="18">
        <v>12000</v>
      </c>
      <c r="U303" s="19">
        <v>13869.88</v>
      </c>
      <c r="V303" s="15">
        <v>18000</v>
      </c>
      <c r="W303" s="19">
        <v>18000</v>
      </c>
      <c r="X303" s="19">
        <v>6696.3</v>
      </c>
      <c r="Y303" s="19">
        <v>16550</v>
      </c>
      <c r="Z303" s="19"/>
      <c r="AA303" s="19">
        <f>Y303</f>
        <v>16550</v>
      </c>
      <c r="AB303" s="19"/>
      <c r="AC303" s="19">
        <f t="shared" si="165"/>
        <v>16550</v>
      </c>
      <c r="AD303" s="19"/>
      <c r="AI303" s="19">
        <f>$AC$303</f>
        <v>16550</v>
      </c>
      <c r="AJ303" s="18">
        <f>$AA$303</f>
        <v>16550</v>
      </c>
      <c r="AK303" s="18">
        <f>$AA$303</f>
        <v>16550</v>
      </c>
      <c r="AL303" s="18">
        <f>$AA$303</f>
        <v>16550</v>
      </c>
    </row>
    <row r="304" spans="1:38" hidden="1" x14ac:dyDescent="0.3">
      <c r="A304" s="7" t="s">
        <v>632</v>
      </c>
      <c r="B304" s="7" t="s">
        <v>422</v>
      </c>
      <c r="C304" s="13">
        <v>317.45</v>
      </c>
      <c r="D304" s="13">
        <v>0</v>
      </c>
      <c r="E304" s="13">
        <v>0</v>
      </c>
      <c r="F304" s="13">
        <v>3442.82</v>
      </c>
      <c r="G304" s="14">
        <v>0</v>
      </c>
      <c r="H304" s="13">
        <v>0</v>
      </c>
      <c r="I304" s="13">
        <v>0</v>
      </c>
      <c r="J304" s="14">
        <v>0</v>
      </c>
      <c r="K304" s="13">
        <v>0</v>
      </c>
      <c r="L304" s="13">
        <v>224.82</v>
      </c>
      <c r="M304" s="14">
        <v>0</v>
      </c>
      <c r="N304" s="13">
        <v>0</v>
      </c>
      <c r="O304" s="13">
        <v>0</v>
      </c>
      <c r="P304" s="14">
        <v>0</v>
      </c>
      <c r="Q304" s="16">
        <v>0</v>
      </c>
      <c r="R304" s="16">
        <v>0</v>
      </c>
      <c r="S304" s="17">
        <v>0</v>
      </c>
      <c r="T304" s="18">
        <v>0</v>
      </c>
      <c r="U304" s="19">
        <v>0</v>
      </c>
      <c r="V304" s="15">
        <v>0</v>
      </c>
      <c r="W304" s="19">
        <v>0</v>
      </c>
      <c r="X304" s="19">
        <v>0</v>
      </c>
      <c r="Y304" s="19">
        <v>0</v>
      </c>
      <c r="Z304" s="19"/>
      <c r="AA304" s="19">
        <v>0</v>
      </c>
      <c r="AB304" s="19"/>
      <c r="AC304" s="19">
        <f t="shared" si="165"/>
        <v>0</v>
      </c>
      <c r="AD304" s="19"/>
      <c r="AI304" s="19">
        <f t="shared" ref="AI304" si="166">AG304</f>
        <v>0</v>
      </c>
      <c r="AJ304" s="18">
        <v>0</v>
      </c>
      <c r="AK304" s="18">
        <v>0</v>
      </c>
      <c r="AL304" s="18">
        <v>0</v>
      </c>
    </row>
    <row r="305" spans="1:38" x14ac:dyDescent="0.3">
      <c r="A305" s="7" t="s">
        <v>633</v>
      </c>
      <c r="B305" s="7" t="s">
        <v>36</v>
      </c>
      <c r="C305" s="13">
        <v>12524.83</v>
      </c>
      <c r="D305" s="13">
        <v>12524.83</v>
      </c>
      <c r="E305" s="13">
        <v>17032.79</v>
      </c>
      <c r="F305" s="13">
        <v>13637.13</v>
      </c>
      <c r="G305" s="14">
        <v>17461.821762000003</v>
      </c>
      <c r="H305" s="13">
        <v>17461.82</v>
      </c>
      <c r="I305" s="13">
        <v>10753.44</v>
      </c>
      <c r="J305" s="14">
        <v>18318.357171449999</v>
      </c>
      <c r="K305" s="13">
        <v>18318.36</v>
      </c>
      <c r="L305" s="13">
        <v>19627.25</v>
      </c>
      <c r="M305" s="14">
        <v>20412.740000000002</v>
      </c>
      <c r="N305" s="13">
        <v>20412.740000000002</v>
      </c>
      <c r="O305" s="13">
        <v>19797.09</v>
      </c>
      <c r="P305" s="14">
        <f>(P302+P303)*7.65%</f>
        <v>22328.878888170002</v>
      </c>
      <c r="Q305" s="16">
        <v>22328.880000000001</v>
      </c>
      <c r="R305" s="16">
        <v>18819.11</v>
      </c>
      <c r="S305" s="17">
        <v>22656.592779749993</v>
      </c>
      <c r="T305" s="18">
        <v>22656.592779749993</v>
      </c>
      <c r="U305" s="19">
        <v>21148.67</v>
      </c>
      <c r="V305" s="15">
        <v>24033.75</v>
      </c>
      <c r="W305" s="19">
        <v>24033.75</v>
      </c>
      <c r="X305" s="19">
        <v>10499.42</v>
      </c>
      <c r="Y305" s="19" t="e">
        <f>#REF!+1266.08</f>
        <v>#REF!</v>
      </c>
      <c r="Z305" s="19"/>
      <c r="AA305" s="19" t="e">
        <f t="shared" ref="AA305:AA311" si="167">Y305</f>
        <v>#REF!</v>
      </c>
      <c r="AB305" s="19"/>
      <c r="AC305" s="19" t="e">
        <f t="shared" si="165"/>
        <v>#REF!</v>
      </c>
      <c r="AD305" s="19"/>
      <c r="AI305" s="18" t="e">
        <f>#REF!+1266.08</f>
        <v>#REF!</v>
      </c>
      <c r="AJ305" s="18" t="e">
        <f>#REF!+1266.08</f>
        <v>#REF!</v>
      </c>
      <c r="AK305" s="18" t="e">
        <f>#REF!+1266.08</f>
        <v>#REF!</v>
      </c>
      <c r="AL305" s="18" t="e">
        <f>#REF!+1266.08</f>
        <v>#REF!</v>
      </c>
    </row>
    <row r="306" spans="1:38" x14ac:dyDescent="0.3">
      <c r="A306" s="7" t="s">
        <v>634</v>
      </c>
      <c r="B306" s="7" t="s">
        <v>38</v>
      </c>
      <c r="C306" s="13">
        <v>3560.39</v>
      </c>
      <c r="D306" s="13">
        <v>3560.39</v>
      </c>
      <c r="E306" s="13">
        <v>4987.38</v>
      </c>
      <c r="F306" s="13">
        <v>4060.73</v>
      </c>
      <c r="G306" s="14">
        <v>4291.2712304000006</v>
      </c>
      <c r="H306" s="13">
        <v>4291.2700000000004</v>
      </c>
      <c r="I306" s="13">
        <v>2988.95</v>
      </c>
      <c r="J306" s="14">
        <v>4501.7662068399995</v>
      </c>
      <c r="K306" s="13">
        <v>4501.7700000000004</v>
      </c>
      <c r="L306" s="13">
        <v>4275.5600000000004</v>
      </c>
      <c r="M306" s="14">
        <v>1747.31</v>
      </c>
      <c r="N306" s="13">
        <v>1747.31</v>
      </c>
      <c r="O306" s="13">
        <v>2914.25</v>
      </c>
      <c r="P306" s="14">
        <v>2510.6677963000002</v>
      </c>
      <c r="Q306" s="16">
        <v>3319.6</v>
      </c>
      <c r="R306" s="16">
        <v>3295.4</v>
      </c>
      <c r="S306" s="17">
        <v>15670.656838199995</v>
      </c>
      <c r="T306" s="18">
        <v>15670.656838199995</v>
      </c>
      <c r="U306" s="19">
        <v>16681.919999999998</v>
      </c>
      <c r="V306" s="15">
        <v>17868.88</v>
      </c>
      <c r="W306" s="19">
        <v>17868.88</v>
      </c>
      <c r="X306" s="19">
        <v>8440.35</v>
      </c>
      <c r="Y306" s="19" t="e">
        <f>#REF!+#REF!+#REF!</f>
        <v>#REF!</v>
      </c>
      <c r="Z306" s="19"/>
      <c r="AA306" s="19" t="e">
        <f t="shared" si="167"/>
        <v>#REF!</v>
      </c>
      <c r="AB306" s="19"/>
      <c r="AC306" s="19" t="e">
        <f t="shared" si="165"/>
        <v>#REF!</v>
      </c>
      <c r="AD306" s="19"/>
      <c r="AI306" s="18" t="e">
        <f>#REF!+#REF!+#REF!</f>
        <v>#REF!</v>
      </c>
      <c r="AJ306" s="18" t="e">
        <f>#REF!+#REF!+#REF!</f>
        <v>#REF!</v>
      </c>
      <c r="AK306" s="18" t="e">
        <f>#REF!+#REF!+#REF!</f>
        <v>#REF!</v>
      </c>
      <c r="AL306" s="18" t="e">
        <f>#REF!+#REF!+#REF!</f>
        <v>#REF!</v>
      </c>
    </row>
    <row r="307" spans="1:38" x14ac:dyDescent="0.3">
      <c r="A307" s="7" t="s">
        <v>635</v>
      </c>
      <c r="B307" s="7" t="s">
        <v>40</v>
      </c>
      <c r="C307" s="13">
        <v>15382.08</v>
      </c>
      <c r="D307" s="13">
        <v>15382.08</v>
      </c>
      <c r="E307" s="13">
        <v>36624</v>
      </c>
      <c r="F307" s="13">
        <v>22593.19</v>
      </c>
      <c r="G307" s="14">
        <v>39888</v>
      </c>
      <c r="H307" s="13">
        <v>39888</v>
      </c>
      <c r="I307" s="13">
        <v>32369</v>
      </c>
      <c r="J307" s="14">
        <v>39504</v>
      </c>
      <c r="K307" s="13">
        <v>39504</v>
      </c>
      <c r="L307" s="13">
        <v>46508</v>
      </c>
      <c r="M307" s="14">
        <v>64296</v>
      </c>
      <c r="N307" s="13">
        <v>64296</v>
      </c>
      <c r="O307" s="13">
        <v>57275.5</v>
      </c>
      <c r="P307" s="14">
        <v>51408</v>
      </c>
      <c r="Q307" s="16">
        <v>51408</v>
      </c>
      <c r="R307" s="16">
        <v>37408</v>
      </c>
      <c r="S307" s="17">
        <v>51588</v>
      </c>
      <c r="T307" s="18">
        <v>51588</v>
      </c>
      <c r="U307" s="19">
        <v>49343</v>
      </c>
      <c r="V307" s="15">
        <v>55272</v>
      </c>
      <c r="W307" s="19">
        <v>55272</v>
      </c>
      <c r="X307" s="19">
        <v>23913</v>
      </c>
      <c r="Y307" s="19" t="e">
        <f>#REF!</f>
        <v>#REF!</v>
      </c>
      <c r="Z307" s="19"/>
      <c r="AA307" s="19" t="e">
        <f t="shared" si="167"/>
        <v>#REF!</v>
      </c>
      <c r="AB307" s="19"/>
      <c r="AC307" s="19" t="e">
        <f t="shared" si="165"/>
        <v>#REF!</v>
      </c>
      <c r="AD307" s="19"/>
      <c r="AI307" s="18" t="e">
        <f>#REF!</f>
        <v>#REF!</v>
      </c>
      <c r="AJ307" s="18" t="e">
        <f>#REF!</f>
        <v>#REF!</v>
      </c>
      <c r="AK307" s="18" t="e">
        <f>#REF!</f>
        <v>#REF!</v>
      </c>
      <c r="AL307" s="18" t="e">
        <f>#REF!</f>
        <v>#REF!</v>
      </c>
    </row>
    <row r="308" spans="1:38" x14ac:dyDescent="0.3">
      <c r="A308" s="7" t="s">
        <v>636</v>
      </c>
      <c r="B308" s="7" t="s">
        <v>42</v>
      </c>
      <c r="C308" s="13">
        <v>1965.78</v>
      </c>
      <c r="D308" s="13">
        <v>1945.76</v>
      </c>
      <c r="E308" s="13">
        <v>2916.73</v>
      </c>
      <c r="F308" s="13">
        <v>2243.9899999999998</v>
      </c>
      <c r="G308" s="14">
        <v>3058.6720472000006</v>
      </c>
      <c r="H308" s="13">
        <v>3058.67</v>
      </c>
      <c r="I308" s="13">
        <v>2385.38</v>
      </c>
      <c r="J308" s="14">
        <v>3208.7057006199998</v>
      </c>
      <c r="K308" s="13">
        <v>3208.71</v>
      </c>
      <c r="L308" s="13">
        <v>3005.88</v>
      </c>
      <c r="M308" s="14">
        <v>3393.33</v>
      </c>
      <c r="N308" s="13">
        <v>3393.33</v>
      </c>
      <c r="O308" s="13">
        <v>3265.61</v>
      </c>
      <c r="P308" s="14">
        <v>3670.0023150520005</v>
      </c>
      <c r="Q308" s="16">
        <v>3670</v>
      </c>
      <c r="R308" s="16">
        <v>3211.81</v>
      </c>
      <c r="S308" s="17">
        <v>3807.8057940999997</v>
      </c>
      <c r="T308" s="18">
        <v>3807.8057940999997</v>
      </c>
      <c r="U308" s="19">
        <v>3204.49</v>
      </c>
      <c r="V308" s="15">
        <v>3494.77</v>
      </c>
      <c r="W308" s="19">
        <v>3494.77</v>
      </c>
      <c r="X308" s="19">
        <v>1581.87</v>
      </c>
      <c r="Y308" s="19" t="e">
        <f>#REF!</f>
        <v>#REF!</v>
      </c>
      <c r="Z308" s="19"/>
      <c r="AA308" s="19" t="e">
        <f t="shared" si="167"/>
        <v>#REF!</v>
      </c>
      <c r="AB308" s="19"/>
      <c r="AC308" s="19" t="e">
        <f t="shared" si="165"/>
        <v>#REF!</v>
      </c>
      <c r="AD308" s="19"/>
      <c r="AI308" s="18" t="e">
        <f>#REF!</f>
        <v>#REF!</v>
      </c>
      <c r="AJ308" s="18" t="e">
        <f>#REF!</f>
        <v>#REF!</v>
      </c>
      <c r="AK308" s="18" t="e">
        <f>#REF!</f>
        <v>#REF!</v>
      </c>
      <c r="AL308" s="18" t="e">
        <f>#REF!</f>
        <v>#REF!</v>
      </c>
    </row>
    <row r="309" spans="1:38" x14ac:dyDescent="0.3">
      <c r="A309" s="7" t="s">
        <v>637</v>
      </c>
      <c r="B309" s="7" t="s">
        <v>44</v>
      </c>
      <c r="C309" s="13">
        <v>361.6</v>
      </c>
      <c r="D309" s="13">
        <v>162.18</v>
      </c>
      <c r="E309" s="13">
        <v>292.8</v>
      </c>
      <c r="F309" s="13">
        <v>95.67</v>
      </c>
      <c r="G309" s="14">
        <v>52.800000000000004</v>
      </c>
      <c r="H309" s="13">
        <v>463.79</v>
      </c>
      <c r="I309" s="13">
        <v>463.79</v>
      </c>
      <c r="J309" s="14">
        <v>758.40000000000009</v>
      </c>
      <c r="K309" s="13">
        <v>758.4</v>
      </c>
      <c r="L309" s="13">
        <v>1058.8599999999999</v>
      </c>
      <c r="M309" s="14">
        <v>686.4</v>
      </c>
      <c r="N309" s="13">
        <v>686.4</v>
      </c>
      <c r="O309" s="13">
        <v>688.63</v>
      </c>
      <c r="P309" s="14">
        <v>638.4</v>
      </c>
      <c r="Q309" s="16">
        <v>477.4</v>
      </c>
      <c r="R309" s="16">
        <v>477.4</v>
      </c>
      <c r="S309" s="17">
        <v>556.79999999999995</v>
      </c>
      <c r="T309" s="18">
        <v>556.79999999999995</v>
      </c>
      <c r="U309" s="19">
        <v>234.6</v>
      </c>
      <c r="V309" s="15">
        <v>67.2</v>
      </c>
      <c r="W309" s="19">
        <v>67.2</v>
      </c>
      <c r="X309" s="19">
        <v>0</v>
      </c>
      <c r="Y309" s="19" t="e">
        <f>#REF!</f>
        <v>#REF!</v>
      </c>
      <c r="Z309" s="19"/>
      <c r="AA309" s="19" t="e">
        <f t="shared" si="167"/>
        <v>#REF!</v>
      </c>
      <c r="AB309" s="19"/>
      <c r="AC309" s="19" t="e">
        <f t="shared" si="165"/>
        <v>#REF!</v>
      </c>
      <c r="AD309" s="19"/>
      <c r="AE309" s="12"/>
      <c r="AI309" s="18" t="e">
        <f>#REF!</f>
        <v>#REF!</v>
      </c>
      <c r="AJ309" s="18" t="e">
        <f>#REF!</f>
        <v>#REF!</v>
      </c>
      <c r="AK309" s="18" t="e">
        <f>#REF!</f>
        <v>#REF!</v>
      </c>
      <c r="AL309" s="18" t="e">
        <f>#REF!</f>
        <v>#REF!</v>
      </c>
    </row>
    <row r="310" spans="1:38" x14ac:dyDescent="0.3">
      <c r="A310" s="7" t="s">
        <v>638</v>
      </c>
      <c r="B310" s="7" t="s">
        <v>46</v>
      </c>
      <c r="C310" s="13">
        <v>6279.91</v>
      </c>
      <c r="D310" s="13">
        <v>6279.91</v>
      </c>
      <c r="E310" s="13">
        <v>10635.05</v>
      </c>
      <c r="F310" s="13">
        <v>10635.05</v>
      </c>
      <c r="G310" s="14">
        <v>6439.75</v>
      </c>
      <c r="H310" s="13">
        <v>7261.25</v>
      </c>
      <c r="I310" s="13">
        <v>7261.25</v>
      </c>
      <c r="J310" s="14">
        <v>7261.25</v>
      </c>
      <c r="K310" s="13">
        <v>7261.25</v>
      </c>
      <c r="L310" s="13">
        <v>5125.8</v>
      </c>
      <c r="M310" s="14">
        <v>7496</v>
      </c>
      <c r="N310" s="13">
        <v>7496</v>
      </c>
      <c r="O310" s="13">
        <v>8065.32</v>
      </c>
      <c r="P310" s="14">
        <v>7495.03</v>
      </c>
      <c r="Q310" s="16">
        <v>10352.77</v>
      </c>
      <c r="R310" s="16">
        <v>10352.77</v>
      </c>
      <c r="S310" s="17">
        <v>10400</v>
      </c>
      <c r="T310" s="18">
        <v>12997.77</v>
      </c>
      <c r="U310" s="19">
        <v>12997.77</v>
      </c>
      <c r="V310" s="15">
        <v>13500</v>
      </c>
      <c r="W310" s="19">
        <v>13500</v>
      </c>
      <c r="X310" s="19">
        <v>7596.9</v>
      </c>
      <c r="Y310" s="19" t="e">
        <f>#REF!</f>
        <v>#REF!</v>
      </c>
      <c r="Z310" s="19"/>
      <c r="AA310" s="19" t="e">
        <f t="shared" si="167"/>
        <v>#REF!</v>
      </c>
      <c r="AB310" s="19"/>
      <c r="AC310" s="19" t="e">
        <f t="shared" si="165"/>
        <v>#REF!</v>
      </c>
      <c r="AD310" s="19"/>
      <c r="AF310" s="98" t="s">
        <v>639</v>
      </c>
      <c r="AI310" s="18" t="e">
        <f>#REF!</f>
        <v>#REF!</v>
      </c>
      <c r="AJ310" s="18" t="e">
        <f>#REF!</f>
        <v>#REF!</v>
      </c>
      <c r="AK310" s="18" t="e">
        <f>#REF!</f>
        <v>#REF!</v>
      </c>
      <c r="AL310" s="18" t="e">
        <f>#REF!</f>
        <v>#REF!</v>
      </c>
    </row>
    <row r="311" spans="1:38" x14ac:dyDescent="0.3">
      <c r="A311" s="7" t="s">
        <v>640</v>
      </c>
      <c r="B311" s="7" t="s">
        <v>48</v>
      </c>
      <c r="C311" s="13">
        <v>757.55</v>
      </c>
      <c r="D311" s="13">
        <v>247.19</v>
      </c>
      <c r="E311" s="13">
        <v>1059.4000000000001</v>
      </c>
      <c r="F311" s="13">
        <v>447.45</v>
      </c>
      <c r="G311" s="14">
        <v>1182.1006080000002</v>
      </c>
      <c r="H311" s="13">
        <v>1182.0999999999999</v>
      </c>
      <c r="I311" s="13">
        <v>900.26</v>
      </c>
      <c r="J311" s="14">
        <v>1987.4818891899999</v>
      </c>
      <c r="K311" s="13">
        <v>1987.48</v>
      </c>
      <c r="L311" s="13">
        <v>1430.54</v>
      </c>
      <c r="M311" s="14">
        <v>1712.25</v>
      </c>
      <c r="N311" s="13">
        <v>1712.25</v>
      </c>
      <c r="O311" s="13">
        <v>1649.67</v>
      </c>
      <c r="P311" s="14">
        <v>1894.0418688599998</v>
      </c>
      <c r="Q311" s="16">
        <v>1894.04</v>
      </c>
      <c r="R311" s="16">
        <v>1504.59</v>
      </c>
      <c r="S311" s="17">
        <v>1755.0972348000005</v>
      </c>
      <c r="T311" s="18">
        <v>1755.0972348000005</v>
      </c>
      <c r="U311" s="19">
        <v>4403.7</v>
      </c>
      <c r="V311" s="15">
        <v>1835.51</v>
      </c>
      <c r="W311" s="19">
        <v>1835.51</v>
      </c>
      <c r="X311" s="19">
        <v>756.32</v>
      </c>
      <c r="Y311" s="19" t="e">
        <f>#REF!</f>
        <v>#REF!</v>
      </c>
      <c r="Z311" s="19"/>
      <c r="AA311" s="19" t="e">
        <f t="shared" si="167"/>
        <v>#REF!</v>
      </c>
      <c r="AB311" s="19"/>
      <c r="AC311" s="19" t="e">
        <f t="shared" si="165"/>
        <v>#REF!</v>
      </c>
      <c r="AD311" s="19"/>
      <c r="AI311" s="18" t="e">
        <f>#REF!</f>
        <v>#REF!</v>
      </c>
      <c r="AJ311" s="18" t="e">
        <f>#REF!</f>
        <v>#REF!</v>
      </c>
      <c r="AK311" s="18" t="e">
        <f>#REF!</f>
        <v>#REF!</v>
      </c>
      <c r="AL311" s="18" t="e">
        <f>#REF!</f>
        <v>#REF!</v>
      </c>
    </row>
    <row r="312" spans="1:38" ht="15" customHeight="1" x14ac:dyDescent="0.3">
      <c r="A312" s="7" t="s">
        <v>641</v>
      </c>
      <c r="B312" s="7" t="s">
        <v>114</v>
      </c>
      <c r="C312" s="13">
        <v>24393</v>
      </c>
      <c r="D312" s="13">
        <v>24168</v>
      </c>
      <c r="E312" s="13">
        <v>10000</v>
      </c>
      <c r="F312" s="13">
        <v>8796.64</v>
      </c>
      <c r="G312" s="14">
        <v>10000</v>
      </c>
      <c r="H312" s="13">
        <v>56205</v>
      </c>
      <c r="I312" s="13">
        <v>55458.09</v>
      </c>
      <c r="J312" s="14">
        <v>10000</v>
      </c>
      <c r="K312" s="13">
        <v>15000</v>
      </c>
      <c r="L312" s="13">
        <v>14792.5</v>
      </c>
      <c r="M312" s="14">
        <v>17500</v>
      </c>
      <c r="N312" s="13">
        <v>12500</v>
      </c>
      <c r="O312" s="13">
        <v>11662.75</v>
      </c>
      <c r="P312" s="14">
        <v>50000</v>
      </c>
      <c r="Q312" s="16">
        <v>44174.58</v>
      </c>
      <c r="R312" s="16">
        <v>28754.23</v>
      </c>
      <c r="S312" s="17">
        <v>55000</v>
      </c>
      <c r="T312" s="18">
        <v>55000</v>
      </c>
      <c r="U312" s="19">
        <v>47845.41</v>
      </c>
      <c r="V312" s="15">
        <v>57000</v>
      </c>
      <c r="W312" s="19">
        <v>57000</v>
      </c>
      <c r="X312" s="19">
        <v>19527.78</v>
      </c>
      <c r="Y312" s="19">
        <v>58710</v>
      </c>
      <c r="Z312" s="19"/>
      <c r="AA312" s="19">
        <v>58710</v>
      </c>
      <c r="AB312" s="19"/>
      <c r="AC312" s="19">
        <f t="shared" si="165"/>
        <v>58710</v>
      </c>
      <c r="AD312" s="19"/>
      <c r="AE312" s="12" t="s">
        <v>607</v>
      </c>
      <c r="AF312" s="98" t="s">
        <v>642</v>
      </c>
      <c r="AG312" t="s">
        <v>643</v>
      </c>
      <c r="AI312" s="19">
        <f t="shared" ref="AI312:AI329" si="168">AC312</f>
        <v>58710</v>
      </c>
      <c r="AJ312" s="18">
        <f t="shared" ref="AJ312:AJ329" si="169">AC312</f>
        <v>58710</v>
      </c>
      <c r="AK312" s="18">
        <f t="shared" ref="AK312:AK329" si="170">AC312</f>
        <v>58710</v>
      </c>
      <c r="AL312" s="18">
        <f t="shared" ref="AL312:AL329" si="171">AC312</f>
        <v>58710</v>
      </c>
    </row>
    <row r="313" spans="1:38" x14ac:dyDescent="0.3">
      <c r="A313" s="7" t="s">
        <v>644</v>
      </c>
      <c r="B313" s="7" t="s">
        <v>645</v>
      </c>
      <c r="C313" s="13">
        <v>0</v>
      </c>
      <c r="D313" s="13">
        <v>0</v>
      </c>
      <c r="E313" s="13">
        <v>0</v>
      </c>
      <c r="F313" s="13">
        <v>0</v>
      </c>
      <c r="G313" s="14">
        <v>0</v>
      </c>
      <c r="H313" s="13">
        <v>0</v>
      </c>
      <c r="I313" s="13">
        <v>0</v>
      </c>
      <c r="J313" s="14">
        <v>0</v>
      </c>
      <c r="K313" s="13">
        <v>500</v>
      </c>
      <c r="L313" s="13">
        <v>478.83</v>
      </c>
      <c r="M313" s="14">
        <v>2500</v>
      </c>
      <c r="N313" s="13">
        <v>2500</v>
      </c>
      <c r="O313" s="13">
        <v>0</v>
      </c>
      <c r="P313" s="14">
        <v>3000</v>
      </c>
      <c r="Q313" s="16">
        <v>0</v>
      </c>
      <c r="R313" s="16">
        <v>0</v>
      </c>
      <c r="S313" s="17">
        <v>500</v>
      </c>
      <c r="T313" s="18">
        <v>500</v>
      </c>
      <c r="U313" s="19">
        <v>0</v>
      </c>
      <c r="V313" s="15">
        <v>500</v>
      </c>
      <c r="W313" s="19">
        <v>500</v>
      </c>
      <c r="X313" s="19">
        <v>0</v>
      </c>
      <c r="Y313" s="19">
        <v>515</v>
      </c>
      <c r="Z313" s="18">
        <v>-515</v>
      </c>
      <c r="AA313" s="19">
        <v>0</v>
      </c>
      <c r="AB313" s="19"/>
      <c r="AC313" s="19">
        <f t="shared" si="165"/>
        <v>0</v>
      </c>
      <c r="AD313" s="19"/>
      <c r="AE313" s="12" t="s">
        <v>607</v>
      </c>
      <c r="AF313" s="98" t="s">
        <v>1794</v>
      </c>
      <c r="AI313" s="19">
        <f t="shared" si="168"/>
        <v>0</v>
      </c>
      <c r="AJ313" s="18">
        <f t="shared" si="169"/>
        <v>0</v>
      </c>
      <c r="AK313" s="18">
        <f t="shared" si="170"/>
        <v>0</v>
      </c>
      <c r="AL313" s="18">
        <f t="shared" si="171"/>
        <v>0</v>
      </c>
    </row>
    <row r="314" spans="1:38" ht="72" x14ac:dyDescent="0.3">
      <c r="A314" s="7" t="s">
        <v>646</v>
      </c>
      <c r="B314" s="7" t="s">
        <v>441</v>
      </c>
      <c r="C314" s="13">
        <v>390525.07</v>
      </c>
      <c r="D314" s="13">
        <v>342454.64</v>
      </c>
      <c r="E314" s="13">
        <v>307189.86</v>
      </c>
      <c r="F314" s="13">
        <v>293236.27</v>
      </c>
      <c r="G314" s="14">
        <v>321724.27</v>
      </c>
      <c r="H314" s="13">
        <v>280724.27</v>
      </c>
      <c r="I314" s="13">
        <v>216055.86</v>
      </c>
      <c r="J314" s="14">
        <v>342646.44</v>
      </c>
      <c r="K314" s="13">
        <v>469446.43</v>
      </c>
      <c r="L314" s="13">
        <v>484952.65</v>
      </c>
      <c r="M314" s="14">
        <v>252373.59</v>
      </c>
      <c r="N314" s="13">
        <v>252373.59</v>
      </c>
      <c r="O314" s="13">
        <v>270525.38</v>
      </c>
      <c r="P314" s="14">
        <f>263979.89+12888</f>
        <v>276867.89</v>
      </c>
      <c r="Q314" s="16">
        <v>475300.85</v>
      </c>
      <c r="R314" s="16">
        <v>471130.1</v>
      </c>
      <c r="S314" s="17">
        <v>440027.08</v>
      </c>
      <c r="T314" s="18">
        <v>445027.08</v>
      </c>
      <c r="U314" s="19">
        <v>447251.62</v>
      </c>
      <c r="V314" s="15">
        <v>434983.63</v>
      </c>
      <c r="W314" s="19">
        <v>434983.63</v>
      </c>
      <c r="X314" s="19">
        <v>252218.83</v>
      </c>
      <c r="Y314" s="19">
        <v>448033</v>
      </c>
      <c r="Z314" s="19"/>
      <c r="AA314" s="19">
        <f>448033+71007.59</f>
        <v>519040.58999999997</v>
      </c>
      <c r="AB314" s="19"/>
      <c r="AC314" s="19">
        <f t="shared" si="165"/>
        <v>519040.58999999997</v>
      </c>
      <c r="AD314" s="19"/>
      <c r="AE314" s="12" t="s">
        <v>607</v>
      </c>
      <c r="AF314" s="98" t="s">
        <v>647</v>
      </c>
      <c r="AG314" t="s">
        <v>648</v>
      </c>
      <c r="AI314" s="19">
        <f t="shared" si="168"/>
        <v>519040.58999999997</v>
      </c>
      <c r="AJ314" s="18">
        <f t="shared" si="169"/>
        <v>519040.58999999997</v>
      </c>
      <c r="AK314" s="18">
        <f t="shared" si="170"/>
        <v>519040.58999999997</v>
      </c>
      <c r="AL314" s="18">
        <f>AC314-9491.36</f>
        <v>509549.23</v>
      </c>
    </row>
    <row r="315" spans="1:38" hidden="1" x14ac:dyDescent="0.3">
      <c r="A315" s="7" t="s">
        <v>649</v>
      </c>
      <c r="B315" s="7" t="s">
        <v>56</v>
      </c>
      <c r="C315" s="13">
        <v>0</v>
      </c>
      <c r="D315" s="13">
        <v>0</v>
      </c>
      <c r="E315" s="13">
        <v>0</v>
      </c>
      <c r="F315" s="13">
        <v>0</v>
      </c>
      <c r="G315" s="14">
        <v>0</v>
      </c>
      <c r="H315" s="13">
        <v>0</v>
      </c>
      <c r="I315" s="13">
        <v>0</v>
      </c>
      <c r="J315" s="14">
        <v>0</v>
      </c>
      <c r="K315" s="13">
        <v>0</v>
      </c>
      <c r="L315" s="13">
        <v>0</v>
      </c>
      <c r="M315" s="14">
        <v>0</v>
      </c>
      <c r="N315" s="13">
        <v>5000</v>
      </c>
      <c r="O315" s="13">
        <v>5000</v>
      </c>
      <c r="P315" s="14">
        <v>5000</v>
      </c>
      <c r="Q315" s="16">
        <v>5000</v>
      </c>
      <c r="R315" s="16">
        <v>0</v>
      </c>
      <c r="S315" s="17">
        <v>0</v>
      </c>
      <c r="T315" s="18">
        <v>0</v>
      </c>
      <c r="U315" s="19">
        <v>0</v>
      </c>
      <c r="V315" s="15">
        <v>0</v>
      </c>
      <c r="W315" s="19">
        <v>0</v>
      </c>
      <c r="X315" s="19">
        <v>0</v>
      </c>
      <c r="Y315" s="19">
        <v>0</v>
      </c>
      <c r="Z315" s="19"/>
      <c r="AA315" s="19">
        <v>0</v>
      </c>
      <c r="AB315" s="19"/>
      <c r="AC315" s="19">
        <f t="shared" si="165"/>
        <v>0</v>
      </c>
      <c r="AD315" s="19"/>
      <c r="AE315" s="12"/>
      <c r="AF315" s="12" t="s">
        <v>1794</v>
      </c>
      <c r="AI315" s="19">
        <f t="shared" si="168"/>
        <v>0</v>
      </c>
      <c r="AJ315" s="18">
        <f t="shared" si="169"/>
        <v>0</v>
      </c>
      <c r="AK315" s="18">
        <f t="shared" si="170"/>
        <v>0</v>
      </c>
      <c r="AL315" s="18">
        <f t="shared" si="171"/>
        <v>0</v>
      </c>
    </row>
    <row r="316" spans="1:38" x14ac:dyDescent="0.3">
      <c r="A316" s="7" t="s">
        <v>650</v>
      </c>
      <c r="B316" s="7" t="s">
        <v>651</v>
      </c>
      <c r="C316" s="13">
        <v>0</v>
      </c>
      <c r="D316" s="13">
        <v>0</v>
      </c>
      <c r="E316" s="13">
        <v>0</v>
      </c>
      <c r="F316" s="13">
        <v>0</v>
      </c>
      <c r="G316" s="14">
        <v>0</v>
      </c>
      <c r="H316" s="13">
        <v>0</v>
      </c>
      <c r="I316" s="13">
        <v>0</v>
      </c>
      <c r="J316" s="14">
        <v>0</v>
      </c>
      <c r="K316" s="13">
        <v>2000</v>
      </c>
      <c r="L316" s="13">
        <v>826.06</v>
      </c>
      <c r="M316" s="14">
        <v>2000</v>
      </c>
      <c r="N316" s="13">
        <v>2000</v>
      </c>
      <c r="O316" s="13">
        <v>692.39</v>
      </c>
      <c r="P316" s="14">
        <v>2000</v>
      </c>
      <c r="Q316" s="16">
        <v>2000</v>
      </c>
      <c r="R316" s="16">
        <v>0</v>
      </c>
      <c r="S316" s="17">
        <v>1000</v>
      </c>
      <c r="T316" s="18">
        <v>1000</v>
      </c>
      <c r="U316" s="19">
        <v>1000</v>
      </c>
      <c r="V316" s="15">
        <v>1150</v>
      </c>
      <c r="W316" s="19">
        <v>1150</v>
      </c>
      <c r="X316" s="19">
        <v>932.61</v>
      </c>
      <c r="Y316" s="19">
        <v>1184.5</v>
      </c>
      <c r="Z316" s="19"/>
      <c r="AA316" s="19">
        <v>1184.5</v>
      </c>
      <c r="AB316" s="19"/>
      <c r="AC316" s="19">
        <f t="shared" si="165"/>
        <v>1184.5</v>
      </c>
      <c r="AD316" s="19"/>
      <c r="AE316" s="12" t="s">
        <v>607</v>
      </c>
      <c r="AF316" s="98" t="s">
        <v>652</v>
      </c>
      <c r="AG316" t="s">
        <v>653</v>
      </c>
      <c r="AH316" s="124" t="s">
        <v>654</v>
      </c>
      <c r="AI316" s="166">
        <f t="shared" si="168"/>
        <v>1184.5</v>
      </c>
      <c r="AJ316" s="18">
        <f t="shared" si="169"/>
        <v>1184.5</v>
      </c>
      <c r="AK316" s="18">
        <f t="shared" si="170"/>
        <v>1184.5</v>
      </c>
      <c r="AL316" s="18">
        <f t="shared" si="171"/>
        <v>1184.5</v>
      </c>
    </row>
    <row r="317" spans="1:38" x14ac:dyDescent="0.3">
      <c r="A317" s="7" t="s">
        <v>655</v>
      </c>
      <c r="B317" s="7" t="s">
        <v>67</v>
      </c>
      <c r="C317" s="13">
        <v>0</v>
      </c>
      <c r="D317" s="13">
        <v>0</v>
      </c>
      <c r="E317" s="13">
        <v>5000</v>
      </c>
      <c r="F317" s="13">
        <v>1900.23</v>
      </c>
      <c r="G317" s="14">
        <v>2700</v>
      </c>
      <c r="H317" s="13">
        <v>9532</v>
      </c>
      <c r="I317" s="13">
        <v>4635.59</v>
      </c>
      <c r="J317" s="14">
        <v>4689.9733333333334</v>
      </c>
      <c r="K317" s="13">
        <v>4689.97</v>
      </c>
      <c r="L317" s="13">
        <v>3821.82</v>
      </c>
      <c r="M317" s="14">
        <v>5000</v>
      </c>
      <c r="N317" s="13">
        <v>5000</v>
      </c>
      <c r="O317" s="13">
        <v>3820.34</v>
      </c>
      <c r="P317" s="14">
        <v>5000</v>
      </c>
      <c r="Q317" s="16">
        <v>5000</v>
      </c>
      <c r="R317" s="16">
        <v>4513.05</v>
      </c>
      <c r="S317" s="17">
        <v>5000</v>
      </c>
      <c r="T317" s="18">
        <v>5000</v>
      </c>
      <c r="U317" s="19">
        <v>3478.56</v>
      </c>
      <c r="V317" s="15">
        <v>5000</v>
      </c>
      <c r="W317" s="19">
        <v>5000</v>
      </c>
      <c r="X317" s="19">
        <v>1771.62</v>
      </c>
      <c r="Y317" s="147">
        <v>5000</v>
      </c>
      <c r="Z317" s="19"/>
      <c r="AA317" s="147">
        <v>5000</v>
      </c>
      <c r="AB317" s="147"/>
      <c r="AC317" s="147">
        <f t="shared" si="165"/>
        <v>5000</v>
      </c>
      <c r="AD317" s="147"/>
      <c r="AE317" s="12" t="s">
        <v>598</v>
      </c>
      <c r="AF317" s="98" t="s">
        <v>1163</v>
      </c>
      <c r="AH317" t="s">
        <v>299</v>
      </c>
      <c r="AI317" s="19">
        <f t="shared" si="168"/>
        <v>5000</v>
      </c>
      <c r="AJ317" s="18">
        <f t="shared" si="169"/>
        <v>5000</v>
      </c>
      <c r="AK317" s="18">
        <f t="shared" si="170"/>
        <v>5000</v>
      </c>
      <c r="AL317" s="18">
        <f t="shared" si="171"/>
        <v>5000</v>
      </c>
    </row>
    <row r="318" spans="1:38" x14ac:dyDescent="0.3">
      <c r="A318" s="7" t="s">
        <v>656</v>
      </c>
      <c r="B318" s="7" t="s">
        <v>657</v>
      </c>
      <c r="C318" s="13">
        <v>10725</v>
      </c>
      <c r="D318" s="13">
        <v>10598.97</v>
      </c>
      <c r="E318" s="13">
        <v>4200</v>
      </c>
      <c r="F318" s="13">
        <v>4200</v>
      </c>
      <c r="G318" s="14">
        <v>1000</v>
      </c>
      <c r="H318" s="13">
        <v>21540</v>
      </c>
      <c r="I318" s="13">
        <v>1538.4</v>
      </c>
      <c r="J318" s="14">
        <v>1000</v>
      </c>
      <c r="K318" s="13">
        <v>22700</v>
      </c>
      <c r="L318" s="13">
        <v>28094.82</v>
      </c>
      <c r="M318" s="14">
        <v>22000</v>
      </c>
      <c r="N318" s="13">
        <v>22000</v>
      </c>
      <c r="O318" s="13">
        <v>9968</v>
      </c>
      <c r="P318" s="14">
        <v>25000</v>
      </c>
      <c r="Q318" s="16">
        <v>10000</v>
      </c>
      <c r="R318" s="16">
        <v>3750</v>
      </c>
      <c r="S318" s="17">
        <v>25000</v>
      </c>
      <c r="T318" s="18">
        <v>25000</v>
      </c>
      <c r="U318" s="19">
        <v>25000</v>
      </c>
      <c r="V318" s="15">
        <v>25000</v>
      </c>
      <c r="W318" s="19">
        <v>25000</v>
      </c>
      <c r="X318" s="19">
        <v>16285.35</v>
      </c>
      <c r="Y318" s="19">
        <v>25750</v>
      </c>
      <c r="Z318" s="19"/>
      <c r="AA318" s="19">
        <v>25750</v>
      </c>
      <c r="AB318" s="19"/>
      <c r="AC318" s="19">
        <f t="shared" si="165"/>
        <v>25750</v>
      </c>
      <c r="AD318" s="19"/>
      <c r="AE318" s="12" t="s">
        <v>607</v>
      </c>
      <c r="AF318" s="98" t="s">
        <v>658</v>
      </c>
      <c r="AI318" s="19">
        <f t="shared" si="168"/>
        <v>25750</v>
      </c>
      <c r="AJ318" s="18">
        <f t="shared" si="169"/>
        <v>25750</v>
      </c>
      <c r="AK318" s="18">
        <f t="shared" si="170"/>
        <v>25750</v>
      </c>
      <c r="AL318" s="18">
        <f t="shared" si="171"/>
        <v>25750</v>
      </c>
    </row>
    <row r="319" spans="1:38" x14ac:dyDescent="0.3">
      <c r="A319" s="7" t="s">
        <v>659</v>
      </c>
      <c r="B319" s="7" t="s">
        <v>71</v>
      </c>
      <c r="C319" s="13">
        <v>0</v>
      </c>
      <c r="D319" s="13">
        <v>0</v>
      </c>
      <c r="E319" s="13">
        <v>294</v>
      </c>
      <c r="F319" s="13">
        <v>293.66000000000003</v>
      </c>
      <c r="G319" s="14">
        <v>0</v>
      </c>
      <c r="H319" s="13">
        <v>0</v>
      </c>
      <c r="I319" s="13">
        <v>0</v>
      </c>
      <c r="J319" s="14">
        <v>3000</v>
      </c>
      <c r="K319" s="13">
        <v>0</v>
      </c>
      <c r="L319" s="13">
        <v>0</v>
      </c>
      <c r="M319" s="14">
        <v>3000</v>
      </c>
      <c r="N319" s="13">
        <v>3000</v>
      </c>
      <c r="O319" s="13">
        <v>213.42</v>
      </c>
      <c r="P319" s="14">
        <v>3000</v>
      </c>
      <c r="Q319" s="16">
        <v>3000</v>
      </c>
      <c r="R319" s="16">
        <v>282.51</v>
      </c>
      <c r="S319" s="17">
        <v>3000</v>
      </c>
      <c r="T319" s="18">
        <v>3000</v>
      </c>
      <c r="U319" s="19">
        <v>116.71</v>
      </c>
      <c r="V319" s="15">
        <v>3000</v>
      </c>
      <c r="W319" s="19">
        <v>3000</v>
      </c>
      <c r="X319" s="19">
        <v>0</v>
      </c>
      <c r="Y319" s="19">
        <v>3090</v>
      </c>
      <c r="Z319" s="19"/>
      <c r="AA319" s="19">
        <v>3090</v>
      </c>
      <c r="AB319" s="19"/>
      <c r="AC319" s="19">
        <f t="shared" si="165"/>
        <v>3090</v>
      </c>
      <c r="AD319" s="19"/>
      <c r="AE319" s="12" t="s">
        <v>607</v>
      </c>
      <c r="AF319" s="98" t="s">
        <v>660</v>
      </c>
      <c r="AI319" s="19">
        <f t="shared" si="168"/>
        <v>3090</v>
      </c>
      <c r="AJ319" s="18">
        <f t="shared" si="169"/>
        <v>3090</v>
      </c>
      <c r="AK319" s="18">
        <f t="shared" si="170"/>
        <v>3090</v>
      </c>
      <c r="AL319" s="18">
        <f t="shared" si="171"/>
        <v>3090</v>
      </c>
    </row>
    <row r="320" spans="1:38" x14ac:dyDescent="0.3">
      <c r="A320" s="7" t="s">
        <v>661</v>
      </c>
      <c r="B320" s="7" t="s">
        <v>69</v>
      </c>
      <c r="C320" s="13">
        <v>0</v>
      </c>
      <c r="D320" s="13">
        <v>0</v>
      </c>
      <c r="E320" s="13">
        <v>231.15</v>
      </c>
      <c r="F320" s="13">
        <v>230.61</v>
      </c>
      <c r="G320" s="14">
        <v>0</v>
      </c>
      <c r="H320" s="13">
        <v>0</v>
      </c>
      <c r="I320" s="13">
        <v>0</v>
      </c>
      <c r="J320" s="14">
        <v>818.15</v>
      </c>
      <c r="K320" s="13">
        <v>818.15</v>
      </c>
      <c r="L320" s="13">
        <v>0</v>
      </c>
      <c r="M320" s="14">
        <v>600</v>
      </c>
      <c r="N320" s="13">
        <v>600</v>
      </c>
      <c r="O320" s="13">
        <v>277.47000000000003</v>
      </c>
      <c r="P320" s="14">
        <v>600</v>
      </c>
      <c r="Q320" s="16">
        <v>600</v>
      </c>
      <c r="R320" s="16">
        <v>0</v>
      </c>
      <c r="S320" s="17">
        <v>600</v>
      </c>
      <c r="T320" s="18">
        <v>600</v>
      </c>
      <c r="U320" s="19">
        <v>0</v>
      </c>
      <c r="V320" s="15">
        <v>600</v>
      </c>
      <c r="W320" s="19">
        <v>600</v>
      </c>
      <c r="X320" s="19">
        <v>0</v>
      </c>
      <c r="Y320" s="19">
        <v>600</v>
      </c>
      <c r="Z320" s="19"/>
      <c r="AA320" s="19">
        <v>600</v>
      </c>
      <c r="AB320" s="19"/>
      <c r="AC320" s="19">
        <f t="shared" si="165"/>
        <v>600</v>
      </c>
      <c r="AD320" s="19"/>
      <c r="AE320" s="12" t="s">
        <v>598</v>
      </c>
      <c r="AF320" s="12" t="s">
        <v>662</v>
      </c>
      <c r="AI320" s="19">
        <f t="shared" si="168"/>
        <v>600</v>
      </c>
      <c r="AJ320" s="18">
        <f t="shared" si="169"/>
        <v>600</v>
      </c>
      <c r="AK320" s="18">
        <f t="shared" si="170"/>
        <v>600</v>
      </c>
      <c r="AL320" s="18">
        <f t="shared" si="171"/>
        <v>600</v>
      </c>
    </row>
    <row r="321" spans="1:38" x14ac:dyDescent="0.3">
      <c r="A321" s="7" t="s">
        <v>663</v>
      </c>
      <c r="B321" s="7" t="s">
        <v>73</v>
      </c>
      <c r="C321" s="13">
        <v>0</v>
      </c>
      <c r="D321" s="13">
        <v>0</v>
      </c>
      <c r="E321" s="13">
        <v>0</v>
      </c>
      <c r="F321" s="13">
        <v>0</v>
      </c>
      <c r="G321" s="14">
        <v>0</v>
      </c>
      <c r="H321" s="13">
        <v>168</v>
      </c>
      <c r="I321" s="13">
        <v>168</v>
      </c>
      <c r="J321" s="14">
        <v>5000</v>
      </c>
      <c r="K321" s="13">
        <v>300</v>
      </c>
      <c r="L321" s="13">
        <v>260</v>
      </c>
      <c r="M321" s="14">
        <v>5000</v>
      </c>
      <c r="N321" s="13">
        <v>5000</v>
      </c>
      <c r="O321" s="13">
        <v>0</v>
      </c>
      <c r="P321" s="14">
        <v>5000</v>
      </c>
      <c r="Q321" s="16">
        <v>5000</v>
      </c>
      <c r="R321" s="16">
        <v>1850</v>
      </c>
      <c r="S321" s="17">
        <v>5000</v>
      </c>
      <c r="T321" s="18">
        <v>5000</v>
      </c>
      <c r="U321" s="19">
        <v>150</v>
      </c>
      <c r="V321" s="15">
        <v>5000</v>
      </c>
      <c r="W321" s="19">
        <v>5000</v>
      </c>
      <c r="X321" s="19">
        <v>0</v>
      </c>
      <c r="Y321" s="19">
        <v>5000</v>
      </c>
      <c r="Z321" s="19"/>
      <c r="AA321" s="19">
        <v>5000</v>
      </c>
      <c r="AB321" s="19"/>
      <c r="AC321" s="19">
        <f t="shared" si="165"/>
        <v>5000</v>
      </c>
      <c r="AD321" s="19"/>
      <c r="AE321" s="12" t="s">
        <v>598</v>
      </c>
      <c r="AF321" s="98" t="s">
        <v>1795</v>
      </c>
      <c r="AI321" s="19">
        <f t="shared" si="168"/>
        <v>5000</v>
      </c>
      <c r="AJ321" s="18">
        <f t="shared" si="169"/>
        <v>5000</v>
      </c>
      <c r="AK321" s="18">
        <f t="shared" si="170"/>
        <v>5000</v>
      </c>
      <c r="AL321" s="18">
        <f t="shared" si="171"/>
        <v>5000</v>
      </c>
    </row>
    <row r="322" spans="1:38" ht="72" x14ac:dyDescent="0.3">
      <c r="A322" s="7" t="s">
        <v>664</v>
      </c>
      <c r="B322" s="7" t="s">
        <v>487</v>
      </c>
      <c r="C322" s="13">
        <v>65355.25</v>
      </c>
      <c r="D322" s="13">
        <v>59412.01</v>
      </c>
      <c r="E322" s="13">
        <v>67633.570000000007</v>
      </c>
      <c r="F322" s="13">
        <v>61940.18</v>
      </c>
      <c r="G322" s="14">
        <v>60000</v>
      </c>
      <c r="H322" s="13">
        <v>52458</v>
      </c>
      <c r="I322" s="13">
        <v>46571.23</v>
      </c>
      <c r="J322" s="14">
        <v>36376.97</v>
      </c>
      <c r="K322" s="13">
        <v>48876.97</v>
      </c>
      <c r="L322" s="13">
        <v>45842.54</v>
      </c>
      <c r="M322" s="14">
        <v>60000</v>
      </c>
      <c r="N322" s="13">
        <v>60000</v>
      </c>
      <c r="O322" s="13">
        <v>39471.980000000003</v>
      </c>
      <c r="P322" s="14">
        <v>60000</v>
      </c>
      <c r="Q322" s="16">
        <v>70000</v>
      </c>
      <c r="R322" s="16">
        <v>65713.929999999993</v>
      </c>
      <c r="S322" s="17">
        <v>60000</v>
      </c>
      <c r="T322" s="18">
        <v>50000</v>
      </c>
      <c r="U322" s="19">
        <v>53577.08</v>
      </c>
      <c r="V322" s="15">
        <v>60000</v>
      </c>
      <c r="W322" s="19">
        <v>60000</v>
      </c>
      <c r="X322" s="19">
        <v>27908.65</v>
      </c>
      <c r="Y322" s="19">
        <v>63000</v>
      </c>
      <c r="Z322" s="19"/>
      <c r="AA322" s="19">
        <v>63000</v>
      </c>
      <c r="AB322" s="19"/>
      <c r="AC322" s="19">
        <f t="shared" si="165"/>
        <v>63000</v>
      </c>
      <c r="AD322" s="19"/>
      <c r="AE322" s="12" t="s">
        <v>615</v>
      </c>
      <c r="AF322" s="98" t="s">
        <v>665</v>
      </c>
      <c r="AI322" s="19">
        <f t="shared" si="168"/>
        <v>63000</v>
      </c>
      <c r="AJ322" s="18">
        <f t="shared" si="169"/>
        <v>63000</v>
      </c>
      <c r="AK322" s="18">
        <f t="shared" si="170"/>
        <v>63000</v>
      </c>
      <c r="AL322" s="18">
        <f t="shared" si="171"/>
        <v>63000</v>
      </c>
    </row>
    <row r="323" spans="1:38" x14ac:dyDescent="0.3">
      <c r="A323" s="7" t="s">
        <v>666</v>
      </c>
      <c r="B323" s="7" t="s">
        <v>372</v>
      </c>
      <c r="C323" s="13">
        <v>10796.85</v>
      </c>
      <c r="D323" s="13">
        <v>10796.85</v>
      </c>
      <c r="E323" s="13">
        <v>7820.42</v>
      </c>
      <c r="F323" s="13">
        <v>6989.86</v>
      </c>
      <c r="G323" s="14">
        <v>10320.42</v>
      </c>
      <c r="H323" s="13">
        <v>10320.42</v>
      </c>
      <c r="I323" s="13">
        <v>9041.11</v>
      </c>
      <c r="J323" s="14">
        <v>12527.85</v>
      </c>
      <c r="K323" s="13">
        <v>12527.85</v>
      </c>
      <c r="L323" s="13">
        <v>17987.5</v>
      </c>
      <c r="M323" s="14">
        <v>15000</v>
      </c>
      <c r="N323" s="13">
        <v>15000</v>
      </c>
      <c r="O323" s="13">
        <v>21187.47</v>
      </c>
      <c r="P323" s="14">
        <v>20000</v>
      </c>
      <c r="Q323" s="16">
        <v>20000</v>
      </c>
      <c r="R323" s="16">
        <v>19966.259999999998</v>
      </c>
      <c r="S323" s="17">
        <v>20000</v>
      </c>
      <c r="T323" s="18">
        <v>17402.23</v>
      </c>
      <c r="U323" s="19">
        <v>14328.32</v>
      </c>
      <c r="V323" s="15">
        <v>23000</v>
      </c>
      <c r="W323" s="19">
        <v>23000</v>
      </c>
      <c r="X323" s="19">
        <v>5922.41</v>
      </c>
      <c r="Y323" s="19">
        <v>23230</v>
      </c>
      <c r="Z323" s="19"/>
      <c r="AA323" s="19">
        <v>23230</v>
      </c>
      <c r="AB323" s="19"/>
      <c r="AC323" s="19">
        <f t="shared" si="165"/>
        <v>23230</v>
      </c>
      <c r="AD323" s="19"/>
      <c r="AE323" s="12" t="s">
        <v>610</v>
      </c>
      <c r="AF323" s="98" t="s">
        <v>652</v>
      </c>
      <c r="AI323" s="19">
        <f t="shared" si="168"/>
        <v>23230</v>
      </c>
      <c r="AJ323" s="18">
        <f t="shared" si="169"/>
        <v>23230</v>
      </c>
      <c r="AK323" s="18">
        <f t="shared" si="170"/>
        <v>23230</v>
      </c>
      <c r="AL323" s="18">
        <f t="shared" si="171"/>
        <v>23230</v>
      </c>
    </row>
    <row r="324" spans="1:38" ht="43.2" x14ac:dyDescent="0.3">
      <c r="A324" s="7" t="s">
        <v>667</v>
      </c>
      <c r="B324" s="7" t="s">
        <v>614</v>
      </c>
      <c r="C324" s="13">
        <v>7600</v>
      </c>
      <c r="D324" s="13">
        <v>7041.79</v>
      </c>
      <c r="E324" s="13">
        <v>8032.62</v>
      </c>
      <c r="F324" s="13">
        <v>5951.11</v>
      </c>
      <c r="G324" s="14">
        <v>8032.62</v>
      </c>
      <c r="H324" s="13">
        <v>13032.62</v>
      </c>
      <c r="I324" s="13">
        <v>10474.01</v>
      </c>
      <c r="J324" s="14">
        <v>7732.13</v>
      </c>
      <c r="K324" s="13">
        <v>12932.13</v>
      </c>
      <c r="L324" s="13">
        <v>11180.37</v>
      </c>
      <c r="M324" s="14">
        <v>11500</v>
      </c>
      <c r="N324" s="13">
        <v>11500</v>
      </c>
      <c r="O324" s="13">
        <v>9628.01</v>
      </c>
      <c r="P324" s="14">
        <v>12000</v>
      </c>
      <c r="Q324" s="16">
        <v>18166</v>
      </c>
      <c r="R324" s="16">
        <v>13895.16</v>
      </c>
      <c r="S324" s="17">
        <v>12000</v>
      </c>
      <c r="T324" s="18">
        <v>17000</v>
      </c>
      <c r="U324" s="19">
        <v>17181</v>
      </c>
      <c r="V324" s="15">
        <v>12000</v>
      </c>
      <c r="W324" s="19">
        <v>12000</v>
      </c>
      <c r="X324" s="19">
        <v>3320.69</v>
      </c>
      <c r="Y324" s="19">
        <v>12600</v>
      </c>
      <c r="Z324" s="19"/>
      <c r="AA324" s="19">
        <v>12600</v>
      </c>
      <c r="AB324" s="19"/>
      <c r="AC324" s="19">
        <f t="shared" si="165"/>
        <v>12600</v>
      </c>
      <c r="AD324" s="19"/>
      <c r="AE324" s="12" t="s">
        <v>615</v>
      </c>
      <c r="AF324" s="98" t="s">
        <v>668</v>
      </c>
      <c r="AI324" s="19">
        <f t="shared" si="168"/>
        <v>12600</v>
      </c>
      <c r="AJ324" s="18">
        <f t="shared" si="169"/>
        <v>12600</v>
      </c>
      <c r="AK324" s="18">
        <f t="shared" si="170"/>
        <v>12600</v>
      </c>
      <c r="AL324" s="18">
        <f t="shared" si="171"/>
        <v>12600</v>
      </c>
    </row>
    <row r="325" spans="1:38" ht="43.2" x14ac:dyDescent="0.3">
      <c r="A325" s="7" t="s">
        <v>669</v>
      </c>
      <c r="B325" s="7" t="s">
        <v>493</v>
      </c>
      <c r="C325" s="13">
        <v>700</v>
      </c>
      <c r="D325" s="13">
        <v>93.87</v>
      </c>
      <c r="E325" s="13">
        <v>1823</v>
      </c>
      <c r="F325" s="13">
        <v>1479.31</v>
      </c>
      <c r="G325" s="14">
        <v>1200</v>
      </c>
      <c r="H325" s="13">
        <v>1200</v>
      </c>
      <c r="I325" s="13">
        <v>1186.5899999999999</v>
      </c>
      <c r="J325" s="14">
        <v>1582.12</v>
      </c>
      <c r="K325" s="13">
        <v>1582.12</v>
      </c>
      <c r="L325" s="13">
        <v>166.98</v>
      </c>
      <c r="M325" s="14">
        <v>2000</v>
      </c>
      <c r="N325" s="13">
        <v>2000</v>
      </c>
      <c r="O325" s="13">
        <v>2000</v>
      </c>
      <c r="P325" s="14">
        <v>2500</v>
      </c>
      <c r="Q325" s="16">
        <v>2500</v>
      </c>
      <c r="R325" s="16">
        <v>2403.83</v>
      </c>
      <c r="S325" s="17">
        <v>2500</v>
      </c>
      <c r="T325" s="18">
        <v>2500</v>
      </c>
      <c r="U325" s="19">
        <v>2491.3000000000002</v>
      </c>
      <c r="V325" s="15">
        <v>2500</v>
      </c>
      <c r="W325" s="19">
        <v>2500</v>
      </c>
      <c r="X325" s="19">
        <v>758.37</v>
      </c>
      <c r="Y325" s="19">
        <v>2575</v>
      </c>
      <c r="Z325" s="19"/>
      <c r="AA325" s="19">
        <v>2575</v>
      </c>
      <c r="AB325" s="19"/>
      <c r="AC325" s="19">
        <f t="shared" si="165"/>
        <v>2575</v>
      </c>
      <c r="AD325" s="19"/>
      <c r="AE325" s="12" t="s">
        <v>607</v>
      </c>
      <c r="AF325" s="98" t="s">
        <v>668</v>
      </c>
      <c r="AI325" s="19">
        <f t="shared" si="168"/>
        <v>2575</v>
      </c>
      <c r="AJ325" s="18">
        <f t="shared" si="169"/>
        <v>2575</v>
      </c>
      <c r="AK325" s="18">
        <f t="shared" si="170"/>
        <v>2575</v>
      </c>
      <c r="AL325" s="18">
        <f t="shared" si="171"/>
        <v>2575</v>
      </c>
    </row>
    <row r="326" spans="1:38" x14ac:dyDescent="0.3">
      <c r="A326" s="7" t="s">
        <v>670</v>
      </c>
      <c r="B326" s="7" t="s">
        <v>621</v>
      </c>
      <c r="C326" s="13">
        <v>2472.66</v>
      </c>
      <c r="D326" s="13">
        <v>825</v>
      </c>
      <c r="E326" s="13">
        <v>2087</v>
      </c>
      <c r="F326" s="13">
        <v>2086.12</v>
      </c>
      <c r="G326" s="14">
        <v>5000</v>
      </c>
      <c r="H326" s="13">
        <v>5000</v>
      </c>
      <c r="I326" s="13">
        <v>1633.08</v>
      </c>
      <c r="J326" s="14">
        <v>2177.44</v>
      </c>
      <c r="K326" s="13">
        <v>1177.44</v>
      </c>
      <c r="L326" s="13">
        <v>0</v>
      </c>
      <c r="M326" s="14">
        <v>2500</v>
      </c>
      <c r="N326" s="13">
        <v>2500</v>
      </c>
      <c r="O326" s="13">
        <v>939.96</v>
      </c>
      <c r="P326" s="14">
        <v>3000</v>
      </c>
      <c r="Q326" s="16">
        <v>1000</v>
      </c>
      <c r="R326" s="16">
        <v>395.2</v>
      </c>
      <c r="S326" s="17">
        <v>3000</v>
      </c>
      <c r="T326" s="18">
        <v>3000</v>
      </c>
      <c r="U326" s="19">
        <v>297.12</v>
      </c>
      <c r="V326" s="15">
        <v>3000</v>
      </c>
      <c r="W326" s="19">
        <v>3000</v>
      </c>
      <c r="X326" s="19">
        <v>682.68</v>
      </c>
      <c r="Y326" s="19">
        <v>3090</v>
      </c>
      <c r="Z326" s="19"/>
      <c r="AA326" s="19">
        <v>3090</v>
      </c>
      <c r="AB326" s="19"/>
      <c r="AC326" s="19">
        <f t="shared" si="165"/>
        <v>3090</v>
      </c>
      <c r="AD326" s="19"/>
      <c r="AE326" s="12" t="s">
        <v>607</v>
      </c>
      <c r="AF326" s="98" t="s">
        <v>671</v>
      </c>
      <c r="AI326" s="19">
        <f t="shared" si="168"/>
        <v>3090</v>
      </c>
      <c r="AJ326" s="18">
        <f t="shared" si="169"/>
        <v>3090</v>
      </c>
      <c r="AK326" s="18">
        <f t="shared" si="170"/>
        <v>3090</v>
      </c>
      <c r="AL326" s="18">
        <f t="shared" si="171"/>
        <v>3090</v>
      </c>
    </row>
    <row r="327" spans="1:38" hidden="1" x14ac:dyDescent="0.3">
      <c r="A327" s="7" t="s">
        <v>672</v>
      </c>
      <c r="B327" s="7" t="s">
        <v>673</v>
      </c>
      <c r="C327" s="13">
        <v>1250</v>
      </c>
      <c r="D327" s="13">
        <v>0</v>
      </c>
      <c r="E327" s="13">
        <v>0</v>
      </c>
      <c r="F327" s="13">
        <v>0</v>
      </c>
      <c r="G327" s="14">
        <v>0</v>
      </c>
      <c r="H327" s="13">
        <v>0</v>
      </c>
      <c r="I327" s="13">
        <v>0</v>
      </c>
      <c r="J327" s="14">
        <v>0</v>
      </c>
      <c r="K327" s="13">
        <v>0</v>
      </c>
      <c r="L327" s="13">
        <v>0</v>
      </c>
      <c r="M327" s="14">
        <v>0</v>
      </c>
      <c r="N327" s="13">
        <v>0</v>
      </c>
      <c r="O327" s="13">
        <v>0</v>
      </c>
      <c r="P327" s="14">
        <v>0</v>
      </c>
      <c r="Q327" s="16">
        <v>0</v>
      </c>
      <c r="R327" s="16">
        <v>0</v>
      </c>
      <c r="S327" s="17">
        <v>0</v>
      </c>
      <c r="T327" s="18">
        <v>0</v>
      </c>
      <c r="U327" s="19">
        <v>0</v>
      </c>
      <c r="V327" s="15"/>
      <c r="W327" s="19"/>
      <c r="X327" s="19"/>
      <c r="Y327" s="19"/>
      <c r="Z327" s="19"/>
      <c r="AA327" s="19"/>
      <c r="AB327" s="19"/>
      <c r="AC327" s="19">
        <f t="shared" si="165"/>
        <v>0</v>
      </c>
      <c r="AD327" s="19"/>
      <c r="AI327" s="19">
        <f t="shared" si="168"/>
        <v>0</v>
      </c>
      <c r="AJ327" s="18">
        <f t="shared" si="169"/>
        <v>0</v>
      </c>
      <c r="AK327" s="18">
        <f t="shared" si="170"/>
        <v>0</v>
      </c>
      <c r="AL327" s="18">
        <f t="shared" si="171"/>
        <v>0</v>
      </c>
    </row>
    <row r="328" spans="1:38" hidden="1" x14ac:dyDescent="0.3">
      <c r="A328" s="7" t="s">
        <v>674</v>
      </c>
      <c r="B328" s="7" t="s">
        <v>675</v>
      </c>
      <c r="C328" s="13">
        <v>30500</v>
      </c>
      <c r="D328" s="13">
        <v>19859.96</v>
      </c>
      <c r="E328" s="13">
        <v>28279.01</v>
      </c>
      <c r="F328" s="13">
        <v>24739.46</v>
      </c>
      <c r="G328" s="14">
        <v>16396.009999999998</v>
      </c>
      <c r="H328" s="13">
        <v>29856.01</v>
      </c>
      <c r="I328" s="13">
        <v>1715.18</v>
      </c>
      <c r="J328" s="14">
        <v>9620.24</v>
      </c>
      <c r="K328" s="13">
        <v>3620.24</v>
      </c>
      <c r="L328" s="13">
        <v>17083.080000000002</v>
      </c>
      <c r="M328" s="14">
        <v>0</v>
      </c>
      <c r="N328" s="13">
        <v>225000</v>
      </c>
      <c r="O328" s="13">
        <v>221991</v>
      </c>
      <c r="P328" s="14">
        <v>20000</v>
      </c>
      <c r="Q328" s="16">
        <v>63999</v>
      </c>
      <c r="R328" s="16">
        <v>63999</v>
      </c>
      <c r="S328" s="17">
        <v>0</v>
      </c>
      <c r="T328" s="18">
        <v>0</v>
      </c>
      <c r="U328" s="19">
        <v>0</v>
      </c>
      <c r="V328" s="15">
        <v>0</v>
      </c>
      <c r="W328" s="19">
        <v>0</v>
      </c>
      <c r="X328" s="19">
        <v>0</v>
      </c>
      <c r="Y328" s="19">
        <v>0</v>
      </c>
      <c r="Z328" s="19"/>
      <c r="AA328" s="19">
        <v>0</v>
      </c>
      <c r="AB328" s="19"/>
      <c r="AC328" s="19">
        <f t="shared" si="165"/>
        <v>0</v>
      </c>
      <c r="AD328" s="19"/>
      <c r="AI328" s="19">
        <f t="shared" si="168"/>
        <v>0</v>
      </c>
      <c r="AJ328" s="18">
        <f t="shared" si="169"/>
        <v>0</v>
      </c>
      <c r="AK328" s="18">
        <f t="shared" si="170"/>
        <v>0</v>
      </c>
      <c r="AL328" s="18">
        <f t="shared" si="171"/>
        <v>0</v>
      </c>
    </row>
    <row r="329" spans="1:38" hidden="1" x14ac:dyDescent="0.3">
      <c r="A329" s="7" t="s">
        <v>676</v>
      </c>
      <c r="B329" s="7" t="s">
        <v>363</v>
      </c>
      <c r="C329" s="13">
        <v>0</v>
      </c>
      <c r="D329" s="13">
        <v>0</v>
      </c>
      <c r="E329" s="13">
        <v>0</v>
      </c>
      <c r="F329" s="13">
        <v>0</v>
      </c>
      <c r="G329" s="14">
        <v>0</v>
      </c>
      <c r="H329" s="13">
        <v>2542</v>
      </c>
      <c r="I329" s="13">
        <v>2442.2800000000002</v>
      </c>
      <c r="J329" s="14">
        <v>2442.2800000000002</v>
      </c>
      <c r="K329" s="13">
        <v>2442.2800000000002</v>
      </c>
      <c r="L329" s="13">
        <v>2181.41</v>
      </c>
      <c r="M329" s="14">
        <v>0</v>
      </c>
      <c r="N329" s="13">
        <v>0</v>
      </c>
      <c r="O329" s="13">
        <v>0</v>
      </c>
      <c r="P329" s="14">
        <v>2500</v>
      </c>
      <c r="Q329" s="16">
        <v>0</v>
      </c>
      <c r="R329" s="16">
        <v>0</v>
      </c>
      <c r="S329" s="17">
        <v>0</v>
      </c>
      <c r="T329" s="18">
        <v>0</v>
      </c>
      <c r="U329" s="19">
        <v>0</v>
      </c>
      <c r="V329" s="15">
        <v>0</v>
      </c>
      <c r="W329" s="19">
        <v>0</v>
      </c>
      <c r="X329" s="19">
        <v>0</v>
      </c>
      <c r="Y329" s="19">
        <v>0</v>
      </c>
      <c r="Z329" s="19"/>
      <c r="AA329" s="19">
        <v>0</v>
      </c>
      <c r="AB329" s="19"/>
      <c r="AC329" s="19">
        <f t="shared" si="165"/>
        <v>0</v>
      </c>
      <c r="AD329" s="19"/>
      <c r="AI329" s="19">
        <f t="shared" si="168"/>
        <v>0</v>
      </c>
      <c r="AJ329" s="18">
        <f t="shared" si="169"/>
        <v>0</v>
      </c>
      <c r="AK329" s="18">
        <f t="shared" si="170"/>
        <v>0</v>
      </c>
      <c r="AL329" s="18">
        <f t="shared" si="171"/>
        <v>0</v>
      </c>
    </row>
    <row r="330" spans="1:38" x14ac:dyDescent="0.3">
      <c r="A330" s="21" t="s">
        <v>87</v>
      </c>
      <c r="B330" s="21" t="s">
        <v>677</v>
      </c>
      <c r="C330" s="22">
        <f>SUM(C302:C329)</f>
        <v>738789.6</v>
      </c>
      <c r="D330" s="22">
        <f t="shared" ref="D330:O330" si="172">SUM(D302:D329)</f>
        <v>668675.61</v>
      </c>
      <c r="E330" s="22">
        <f t="shared" si="172"/>
        <v>738789.60000000009</v>
      </c>
      <c r="F330" s="22">
        <f t="shared" si="172"/>
        <v>646087.67000000016</v>
      </c>
      <c r="G330" s="22">
        <f>SUM(G302:G329)</f>
        <v>737006.84364760015</v>
      </c>
      <c r="H330" s="22">
        <f t="shared" si="172"/>
        <v>788932.07</v>
      </c>
      <c r="I330" s="22">
        <f t="shared" si="172"/>
        <v>589243.96000000008</v>
      </c>
      <c r="J330" s="22">
        <f>SUM(J302:J329)</f>
        <v>754609.20360143331</v>
      </c>
      <c r="K330" s="22">
        <f t="shared" si="172"/>
        <v>913609.2</v>
      </c>
      <c r="L330" s="22">
        <f t="shared" si="172"/>
        <v>963798.5199999999</v>
      </c>
      <c r="M330" s="22">
        <f>SUM(M302:M329)</f>
        <v>767550.88</v>
      </c>
      <c r="N330" s="22">
        <f t="shared" si="172"/>
        <v>992550.88</v>
      </c>
      <c r="O330" s="22">
        <f t="shared" si="172"/>
        <v>953134.85</v>
      </c>
      <c r="P330" s="22">
        <f>SUM(P302:P329)</f>
        <v>877293.68064838217</v>
      </c>
      <c r="Q330" s="22">
        <f t="shared" ref="Q330:R330" si="173">SUM(Q302:Q329)</f>
        <v>1099225.6400000001</v>
      </c>
      <c r="R330" s="22">
        <f t="shared" si="173"/>
        <v>997447.57000000007</v>
      </c>
      <c r="S330" s="22">
        <f t="shared" ref="S330:X330" si="174">SUM(S302:S329)</f>
        <v>1035226.6441468501</v>
      </c>
      <c r="T330" s="22">
        <f t="shared" si="174"/>
        <v>1035226.6441468501</v>
      </c>
      <c r="U330" s="22">
        <f t="shared" si="174"/>
        <v>990029.72</v>
      </c>
      <c r="V330" s="22">
        <f t="shared" si="174"/>
        <v>1062972.3400000001</v>
      </c>
      <c r="W330" s="22">
        <f t="shared" si="174"/>
        <v>1062972.3400000001</v>
      </c>
      <c r="X330" s="22">
        <f t="shared" si="174"/>
        <v>522221.09999999992</v>
      </c>
      <c r="Y330" s="22" t="e">
        <f>SUM(Y302:Y329)</f>
        <v>#REF!</v>
      </c>
      <c r="Z330" s="22">
        <f t="shared" ref="Z330:AC330" si="175">SUM(Z302:Z329)</f>
        <v>-515</v>
      </c>
      <c r="AA330" s="22" t="e">
        <f t="shared" si="175"/>
        <v>#REF!</v>
      </c>
      <c r="AB330" s="22">
        <f t="shared" si="175"/>
        <v>0</v>
      </c>
      <c r="AC330" s="22" t="e">
        <f t="shared" si="175"/>
        <v>#REF!</v>
      </c>
      <c r="AD330" s="22"/>
      <c r="AE330" s="22" t="s">
        <v>1820</v>
      </c>
      <c r="AF330" s="22"/>
      <c r="AG330" s="22"/>
      <c r="AH330" s="22"/>
      <c r="AI330" s="22" t="e">
        <f>SUM(AI302:AI329)</f>
        <v>#REF!</v>
      </c>
      <c r="AJ330" s="22" t="e">
        <f>SUM(AJ302:AJ329)</f>
        <v>#REF!</v>
      </c>
      <c r="AK330" s="22" t="e">
        <f t="shared" ref="AK330:AL330" si="176">SUM(AK302:AK329)</f>
        <v>#REF!</v>
      </c>
      <c r="AL330" s="22" t="e">
        <f t="shared" si="176"/>
        <v>#REF!</v>
      </c>
    </row>
    <row r="331" spans="1:38" x14ac:dyDescent="0.3">
      <c r="A331" s="7" t="s">
        <v>678</v>
      </c>
      <c r="B331" s="8" t="s">
        <v>679</v>
      </c>
      <c r="C331" s="13"/>
      <c r="D331" s="13"/>
      <c r="E331" s="13"/>
      <c r="F331" s="13"/>
      <c r="G331" s="14"/>
      <c r="H331" s="13"/>
      <c r="I331" s="13"/>
      <c r="J331" s="14"/>
      <c r="K331" s="13"/>
      <c r="L331" s="13"/>
      <c r="M331" s="14"/>
      <c r="N331" s="13"/>
      <c r="O331" s="13"/>
      <c r="P331" s="11"/>
      <c r="S331" s="17"/>
      <c r="T331" s="18"/>
      <c r="U331" s="19"/>
      <c r="V331" s="15"/>
      <c r="W331" s="19"/>
      <c r="X331" s="19"/>
      <c r="Y331" s="19"/>
      <c r="Z331" s="19"/>
      <c r="AA331" s="19"/>
      <c r="AB331" s="19"/>
      <c r="AC331" s="19"/>
      <c r="AD331" s="19"/>
      <c r="AJ331" s="18"/>
      <c r="AK331" s="18"/>
      <c r="AL331" s="18"/>
    </row>
    <row r="332" spans="1:38" ht="28.8" x14ac:dyDescent="0.3">
      <c r="A332" s="7" t="s">
        <v>680</v>
      </c>
      <c r="B332" s="7" t="s">
        <v>681</v>
      </c>
      <c r="C332" s="13">
        <v>54700</v>
      </c>
      <c r="D332" s="13">
        <v>55220.94</v>
      </c>
      <c r="E332" s="13">
        <v>59324.14</v>
      </c>
      <c r="F332" s="13">
        <v>54732.1</v>
      </c>
      <c r="G332" s="14">
        <v>54200</v>
      </c>
      <c r="H332" s="13">
        <v>54200</v>
      </c>
      <c r="I332" s="13">
        <v>53266.49</v>
      </c>
      <c r="J332" s="14">
        <v>54000</v>
      </c>
      <c r="K332" s="13">
        <v>54000</v>
      </c>
      <c r="L332" s="13">
        <v>52713</v>
      </c>
      <c r="M332" s="14">
        <v>52800</v>
      </c>
      <c r="N332" s="13">
        <v>52976.44</v>
      </c>
      <c r="O332" s="13">
        <v>57727.05</v>
      </c>
      <c r="P332" s="14">
        <v>57600</v>
      </c>
      <c r="Q332" s="16">
        <v>53462.62</v>
      </c>
      <c r="R332" s="16">
        <v>53462.62</v>
      </c>
      <c r="S332" s="17">
        <v>57600</v>
      </c>
      <c r="T332" s="18">
        <v>57600</v>
      </c>
      <c r="U332" s="19">
        <v>55838.48</v>
      </c>
      <c r="V332" s="17">
        <v>59010</v>
      </c>
      <c r="W332" s="19">
        <v>59010</v>
      </c>
      <c r="X332" s="19">
        <v>26750.62</v>
      </c>
      <c r="Y332" s="19">
        <v>86155</v>
      </c>
      <c r="Z332" s="19"/>
      <c r="AA332" s="19">
        <v>86155</v>
      </c>
      <c r="AB332" s="19"/>
      <c r="AC332" s="19">
        <v>86155</v>
      </c>
      <c r="AD332" s="19"/>
      <c r="AE332" s="12" t="s">
        <v>682</v>
      </c>
      <c r="AF332" s="12" t="s">
        <v>683</v>
      </c>
      <c r="AG332" t="s">
        <v>684</v>
      </c>
      <c r="AI332" s="19">
        <f>$AC$332</f>
        <v>86155</v>
      </c>
      <c r="AJ332" s="18">
        <f>$AC$332</f>
        <v>86155</v>
      </c>
      <c r="AK332" s="18">
        <f>$AC$332</f>
        <v>86155</v>
      </c>
      <c r="AL332" s="18">
        <f>$AC$332</f>
        <v>86155</v>
      </c>
    </row>
    <row r="333" spans="1:38" x14ac:dyDescent="0.3">
      <c r="A333" s="21" t="s">
        <v>87</v>
      </c>
      <c r="B333" s="21" t="s">
        <v>685</v>
      </c>
      <c r="C333" s="22">
        <f>SUM(C332)</f>
        <v>54700</v>
      </c>
      <c r="D333" s="22">
        <f t="shared" ref="D333:O333" si="177">SUM(D332)</f>
        <v>55220.94</v>
      </c>
      <c r="E333" s="22">
        <f t="shared" si="177"/>
        <v>59324.14</v>
      </c>
      <c r="F333" s="22">
        <f t="shared" si="177"/>
        <v>54732.1</v>
      </c>
      <c r="G333" s="22">
        <f>SUM(G332)</f>
        <v>54200</v>
      </c>
      <c r="H333" s="22">
        <f t="shared" si="177"/>
        <v>54200</v>
      </c>
      <c r="I333" s="22">
        <f t="shared" si="177"/>
        <v>53266.49</v>
      </c>
      <c r="J333" s="22">
        <f>SUM(J332)</f>
        <v>54000</v>
      </c>
      <c r="K333" s="22">
        <f t="shared" si="177"/>
        <v>54000</v>
      </c>
      <c r="L333" s="22">
        <f t="shared" si="177"/>
        <v>52713</v>
      </c>
      <c r="M333" s="22">
        <f>SUM(M332)</f>
        <v>52800</v>
      </c>
      <c r="N333" s="22">
        <f t="shared" si="177"/>
        <v>52976.44</v>
      </c>
      <c r="O333" s="22">
        <f t="shared" si="177"/>
        <v>57727.05</v>
      </c>
      <c r="P333" s="22">
        <f>P332</f>
        <v>57600</v>
      </c>
      <c r="Q333" s="22">
        <f t="shared" ref="Q333:R333" si="178">Q332</f>
        <v>53462.62</v>
      </c>
      <c r="R333" s="22">
        <f t="shared" si="178"/>
        <v>53462.62</v>
      </c>
      <c r="S333" s="22">
        <f>SUM(S332)</f>
        <v>57600</v>
      </c>
      <c r="T333" s="22">
        <f>SUM(T332)</f>
        <v>57600</v>
      </c>
      <c r="U333" s="22">
        <f>SUM(U332)</f>
        <v>55838.48</v>
      </c>
      <c r="V333" s="22">
        <f>SUM(V332)</f>
        <v>59010</v>
      </c>
      <c r="W333" s="22">
        <f t="shared" ref="W333:X333" si="179">SUM(W332)</f>
        <v>59010</v>
      </c>
      <c r="X333" s="22">
        <f t="shared" si="179"/>
        <v>26750.62</v>
      </c>
      <c r="Y333" s="22">
        <f>Y332</f>
        <v>86155</v>
      </c>
      <c r="Z333" s="22">
        <f t="shared" ref="Z333:AC333" si="180">Z332</f>
        <v>0</v>
      </c>
      <c r="AA333" s="22">
        <f t="shared" si="180"/>
        <v>86155</v>
      </c>
      <c r="AB333" s="22">
        <f t="shared" si="180"/>
        <v>0</v>
      </c>
      <c r="AC333" s="22">
        <f t="shared" si="180"/>
        <v>86155</v>
      </c>
      <c r="AD333" s="22"/>
      <c r="AE333" s="22"/>
      <c r="AF333" s="22"/>
      <c r="AG333" s="22"/>
      <c r="AH333" s="22"/>
      <c r="AI333" s="22">
        <f>SUM(AI332)</f>
        <v>86155</v>
      </c>
      <c r="AJ333" s="22">
        <f>SUM(AJ332)</f>
        <v>86155</v>
      </c>
      <c r="AK333" s="22">
        <f t="shared" ref="AK333:AL333" si="181">SUM(AK332)</f>
        <v>86155</v>
      </c>
      <c r="AL333" s="22">
        <f t="shared" si="181"/>
        <v>86155</v>
      </c>
    </row>
    <row r="334" spans="1:38" x14ac:dyDescent="0.3">
      <c r="A334" s="7" t="s">
        <v>686</v>
      </c>
      <c r="B334" s="8" t="s">
        <v>687</v>
      </c>
      <c r="C334" s="13"/>
      <c r="D334" s="13"/>
      <c r="E334" s="13"/>
      <c r="F334" s="13"/>
      <c r="G334" s="14"/>
      <c r="H334" s="13"/>
      <c r="I334" s="13"/>
      <c r="J334" s="14"/>
      <c r="K334" s="13"/>
      <c r="L334" s="13"/>
      <c r="M334" s="14"/>
      <c r="N334" s="13"/>
      <c r="O334" s="13"/>
      <c r="P334" s="11"/>
      <c r="S334" s="17"/>
      <c r="T334" s="18"/>
      <c r="U334" s="19"/>
      <c r="V334" s="15"/>
      <c r="W334" s="19"/>
      <c r="X334" s="19"/>
      <c r="Y334" s="19"/>
      <c r="Z334" s="19"/>
      <c r="AA334" s="19"/>
      <c r="AB334" s="19"/>
      <c r="AC334" s="19"/>
      <c r="AD334" s="19"/>
      <c r="AJ334" s="18"/>
      <c r="AK334" s="18"/>
      <c r="AL334" s="18"/>
    </row>
    <row r="335" spans="1:38" x14ac:dyDescent="0.3">
      <c r="A335" s="7" t="s">
        <v>688</v>
      </c>
      <c r="B335" s="7" t="s">
        <v>629</v>
      </c>
      <c r="C335" s="13">
        <v>10455.11</v>
      </c>
      <c r="D335" s="13">
        <v>10455.11</v>
      </c>
      <c r="E335" s="13">
        <v>14966.52</v>
      </c>
      <c r="F335" s="13">
        <v>7078.76</v>
      </c>
      <c r="G335" s="14">
        <v>6679.49</v>
      </c>
      <c r="H335" s="13">
        <v>6505.11</v>
      </c>
      <c r="I335" s="13">
        <v>4469.05</v>
      </c>
      <c r="J335" s="14">
        <v>6401.14</v>
      </c>
      <c r="K335" s="13">
        <v>6654.53</v>
      </c>
      <c r="L335" s="13">
        <v>6654.53</v>
      </c>
      <c r="M335" s="14">
        <v>6469.2</v>
      </c>
      <c r="N335" s="13">
        <v>6469.2</v>
      </c>
      <c r="O335" s="13">
        <v>6043.66</v>
      </c>
      <c r="P335" s="15">
        <v>6886.5789906000009</v>
      </c>
      <c r="Q335" s="16">
        <v>6228.58</v>
      </c>
      <c r="R335" s="16">
        <v>6010.34</v>
      </c>
      <c r="S335" s="17">
        <v>7661.0070000000005</v>
      </c>
      <c r="T335" s="18">
        <v>7661.0070000000005</v>
      </c>
      <c r="U335" s="19">
        <v>8032.42</v>
      </c>
      <c r="V335" s="15">
        <v>8071.95</v>
      </c>
      <c r="W335" s="19">
        <v>8071.95</v>
      </c>
      <c r="X335" s="19">
        <v>2837.42</v>
      </c>
      <c r="Y335" s="19" t="e">
        <f>#REF!</f>
        <v>#REF!</v>
      </c>
      <c r="Z335" s="19"/>
      <c r="AA335" s="19" t="e">
        <f>$Y$335</f>
        <v>#REF!</v>
      </c>
      <c r="AB335" s="19"/>
      <c r="AC335" s="19" t="e">
        <f t="shared" ref="AC335:AC351" si="182">AA335</f>
        <v>#REF!</v>
      </c>
      <c r="AD335" s="19"/>
      <c r="AI335" s="18" t="e">
        <f>#REF!</f>
        <v>#REF!</v>
      </c>
      <c r="AJ335" s="18" t="e">
        <f>#REF!</f>
        <v>#REF!</v>
      </c>
      <c r="AK335" s="18" t="e">
        <f>#REF!</f>
        <v>#REF!</v>
      </c>
      <c r="AL335" s="18" t="e">
        <f>#REF!</f>
        <v>#REF!</v>
      </c>
    </row>
    <row r="336" spans="1:38" x14ac:dyDescent="0.3">
      <c r="A336" s="7" t="s">
        <v>689</v>
      </c>
      <c r="B336" s="7" t="s">
        <v>690</v>
      </c>
      <c r="C336" s="13">
        <v>186.54</v>
      </c>
      <c r="D336" s="13">
        <v>186.54</v>
      </c>
      <c r="E336" s="13">
        <v>0</v>
      </c>
      <c r="F336" s="13">
        <v>278.18</v>
      </c>
      <c r="G336" s="14">
        <v>0</v>
      </c>
      <c r="H336" s="13">
        <v>333.12</v>
      </c>
      <c r="I336" s="13">
        <v>333.12</v>
      </c>
      <c r="J336" s="14">
        <v>0</v>
      </c>
      <c r="K336" s="13">
        <v>340.82</v>
      </c>
      <c r="L336" s="13">
        <v>340.82</v>
      </c>
      <c r="M336" s="14">
        <v>400</v>
      </c>
      <c r="N336" s="13">
        <v>400</v>
      </c>
      <c r="O336" s="13">
        <v>325.87</v>
      </c>
      <c r="P336" s="14">
        <v>400</v>
      </c>
      <c r="Q336" s="16">
        <v>400</v>
      </c>
      <c r="R336" s="16">
        <v>597.03</v>
      </c>
      <c r="S336" s="17">
        <v>400</v>
      </c>
      <c r="T336" s="18">
        <v>400</v>
      </c>
      <c r="U336" s="19">
        <v>1088.8900000000001</v>
      </c>
      <c r="V336" s="15">
        <v>600</v>
      </c>
      <c r="W336" s="19">
        <v>600</v>
      </c>
      <c r="X336" s="19">
        <v>352.8</v>
      </c>
      <c r="Y336" s="19">
        <v>740</v>
      </c>
      <c r="Z336" s="19"/>
      <c r="AA336" s="19">
        <v>740</v>
      </c>
      <c r="AB336" s="19"/>
      <c r="AC336" s="19">
        <f t="shared" si="182"/>
        <v>740</v>
      </c>
      <c r="AD336" s="19"/>
      <c r="AI336" s="19">
        <f>$AC$336</f>
        <v>740</v>
      </c>
      <c r="AJ336" s="18">
        <f>$AA$336</f>
        <v>740</v>
      </c>
      <c r="AK336" s="18">
        <f>$AA$336</f>
        <v>740</v>
      </c>
      <c r="AL336" s="18">
        <f>$AA$336</f>
        <v>740</v>
      </c>
    </row>
    <row r="337" spans="1:38" hidden="1" x14ac:dyDescent="0.3">
      <c r="A337" s="7" t="s">
        <v>691</v>
      </c>
      <c r="B337" s="7" t="s">
        <v>422</v>
      </c>
      <c r="C337" s="13">
        <v>3331.34</v>
      </c>
      <c r="D337" s="13">
        <v>3331.34</v>
      </c>
      <c r="E337" s="13">
        <v>0</v>
      </c>
      <c r="F337" s="13">
        <v>0</v>
      </c>
      <c r="G337" s="14">
        <v>0</v>
      </c>
      <c r="H337" s="13">
        <v>0</v>
      </c>
      <c r="I337" s="13">
        <v>0</v>
      </c>
      <c r="J337" s="14">
        <v>0</v>
      </c>
      <c r="K337" s="13">
        <v>0</v>
      </c>
      <c r="L337" s="13">
        <v>0</v>
      </c>
      <c r="M337" s="14">
        <v>0</v>
      </c>
      <c r="N337" s="13">
        <v>0</v>
      </c>
      <c r="O337" s="13">
        <v>0</v>
      </c>
      <c r="P337" s="14">
        <v>0</v>
      </c>
      <c r="Q337" s="16">
        <v>0</v>
      </c>
      <c r="R337" s="16">
        <v>0</v>
      </c>
      <c r="S337" s="17">
        <v>0</v>
      </c>
      <c r="T337" s="18">
        <v>0</v>
      </c>
      <c r="U337" s="19">
        <v>0</v>
      </c>
      <c r="V337" s="11"/>
      <c r="X337" s="19"/>
      <c r="Y337" s="19"/>
      <c r="Z337" s="19"/>
      <c r="AA337" s="19"/>
      <c r="AB337" s="19"/>
      <c r="AC337" s="19">
        <f t="shared" si="182"/>
        <v>0</v>
      </c>
      <c r="AD337" s="19"/>
      <c r="AJ337" s="18"/>
      <c r="AK337" s="18"/>
      <c r="AL337" s="18"/>
    </row>
    <row r="338" spans="1:38" x14ac:dyDescent="0.3">
      <c r="A338" s="7" t="s">
        <v>692</v>
      </c>
      <c r="B338" s="7" t="s">
        <v>693</v>
      </c>
      <c r="C338" s="13">
        <v>0</v>
      </c>
      <c r="D338" s="13">
        <v>0</v>
      </c>
      <c r="E338" s="13">
        <v>1144.94</v>
      </c>
      <c r="F338" s="13">
        <v>0</v>
      </c>
      <c r="G338" s="14">
        <v>510.98</v>
      </c>
      <c r="H338" s="13">
        <v>388.09</v>
      </c>
      <c r="I338" s="13">
        <v>0</v>
      </c>
      <c r="J338" s="14">
        <v>0</v>
      </c>
      <c r="K338" s="13">
        <v>0</v>
      </c>
      <c r="L338" s="13">
        <v>0</v>
      </c>
      <c r="M338" s="14">
        <v>0</v>
      </c>
      <c r="N338" s="13">
        <v>0</v>
      </c>
      <c r="O338" s="13">
        <v>0</v>
      </c>
      <c r="P338" s="14">
        <v>0</v>
      </c>
      <c r="Q338" s="16">
        <v>0</v>
      </c>
      <c r="R338" s="16">
        <v>0</v>
      </c>
      <c r="S338" s="17">
        <v>0</v>
      </c>
      <c r="T338" s="18">
        <v>0</v>
      </c>
      <c r="U338" s="19">
        <v>0</v>
      </c>
      <c r="V338" s="15">
        <v>0</v>
      </c>
      <c r="W338" s="19">
        <v>0</v>
      </c>
      <c r="X338" s="19">
        <v>0</v>
      </c>
      <c r="Y338" s="19">
        <v>0</v>
      </c>
      <c r="Z338" s="19"/>
      <c r="AA338" s="19">
        <v>0</v>
      </c>
      <c r="AB338" s="19"/>
      <c r="AC338" s="19">
        <f t="shared" si="182"/>
        <v>0</v>
      </c>
      <c r="AD338" s="19"/>
      <c r="AI338" s="19">
        <f t="shared" ref="AI338" si="183">AG338</f>
        <v>0</v>
      </c>
      <c r="AJ338" s="18">
        <v>0</v>
      </c>
      <c r="AK338" s="18">
        <v>0</v>
      </c>
      <c r="AL338" s="18">
        <v>0</v>
      </c>
    </row>
    <row r="339" spans="1:38" x14ac:dyDescent="0.3">
      <c r="A339" s="7" t="s">
        <v>694</v>
      </c>
      <c r="B339" s="7" t="s">
        <v>36</v>
      </c>
      <c r="C339" s="13">
        <v>1069.73</v>
      </c>
      <c r="D339" s="13">
        <v>1069.73</v>
      </c>
      <c r="E339" s="13">
        <v>335.25</v>
      </c>
      <c r="F339" s="13">
        <v>555.30999999999995</v>
      </c>
      <c r="G339" s="14">
        <v>125.57</v>
      </c>
      <c r="H339" s="13">
        <v>370.42</v>
      </c>
      <c r="I339" s="13">
        <v>370.42</v>
      </c>
      <c r="J339" s="14">
        <v>489.68</v>
      </c>
      <c r="K339" s="13">
        <v>535.15</v>
      </c>
      <c r="L339" s="13">
        <v>535.15</v>
      </c>
      <c r="M339" s="14">
        <v>525.49</v>
      </c>
      <c r="N339" s="13">
        <v>525.49</v>
      </c>
      <c r="O339" s="13">
        <v>525.79999999999995</v>
      </c>
      <c r="P339" s="15">
        <f>(P335+P336)*7.65%</f>
        <v>557.42329278090006</v>
      </c>
      <c r="Q339" s="16">
        <v>557.41</v>
      </c>
      <c r="R339" s="16">
        <v>568.21</v>
      </c>
      <c r="S339" s="17">
        <v>616.66703550000011</v>
      </c>
      <c r="T339" s="18">
        <v>616.66703550000011</v>
      </c>
      <c r="U339" s="19">
        <v>697.76</v>
      </c>
      <c r="V339" s="15">
        <v>663.4</v>
      </c>
      <c r="W339" s="19">
        <v>663.4</v>
      </c>
      <c r="X339" s="19">
        <v>244.06</v>
      </c>
      <c r="Y339" s="19" t="e">
        <f>#REF!+56.61</f>
        <v>#REF!</v>
      </c>
      <c r="Z339" s="19"/>
      <c r="AA339" s="19" t="e">
        <f t="shared" ref="AA339:AA344" si="184">Y339</f>
        <v>#REF!</v>
      </c>
      <c r="AB339" s="19"/>
      <c r="AC339" s="19" t="e">
        <f t="shared" si="182"/>
        <v>#REF!</v>
      </c>
      <c r="AD339" s="19"/>
      <c r="AI339" s="18" t="e">
        <f>#REF!</f>
        <v>#REF!</v>
      </c>
      <c r="AJ339" s="18" t="e">
        <f>#REF!+56.61</f>
        <v>#REF!</v>
      </c>
      <c r="AK339" s="18" t="e">
        <f>#REF!+56.61</f>
        <v>#REF!</v>
      </c>
      <c r="AL339" s="18" t="e">
        <f>#REF!+56.61</f>
        <v>#REF!</v>
      </c>
    </row>
    <row r="340" spans="1:38" x14ac:dyDescent="0.3">
      <c r="A340" s="7" t="s">
        <v>695</v>
      </c>
      <c r="B340" s="7" t="s">
        <v>38</v>
      </c>
      <c r="C340" s="13">
        <v>261.99</v>
      </c>
      <c r="D340" s="13">
        <v>261.99</v>
      </c>
      <c r="E340" s="13">
        <v>0</v>
      </c>
      <c r="F340" s="13">
        <v>160.55000000000001</v>
      </c>
      <c r="G340" s="14">
        <v>0</v>
      </c>
      <c r="H340" s="13">
        <v>107.58</v>
      </c>
      <c r="I340" s="13">
        <v>107.58</v>
      </c>
      <c r="J340" s="14">
        <v>120.34</v>
      </c>
      <c r="K340" s="13">
        <v>122.07</v>
      </c>
      <c r="L340" s="13">
        <v>122.07</v>
      </c>
      <c r="M340" s="14">
        <v>44.64</v>
      </c>
      <c r="N340" s="13">
        <v>44.64</v>
      </c>
      <c r="O340" s="13">
        <v>59.19</v>
      </c>
      <c r="P340" s="15">
        <v>68.865789906000018</v>
      </c>
      <c r="Q340" s="16">
        <v>68.87</v>
      </c>
      <c r="R340" s="16">
        <v>63.19</v>
      </c>
      <c r="S340" s="17">
        <v>380.4167276</v>
      </c>
      <c r="T340" s="18">
        <v>380.4167276</v>
      </c>
      <c r="U340" s="19">
        <v>461.05</v>
      </c>
      <c r="V340" s="15">
        <v>441.63</v>
      </c>
      <c r="W340" s="19">
        <v>441.63</v>
      </c>
      <c r="X340" s="19">
        <v>148.03</v>
      </c>
      <c r="Y340" s="19" t="e">
        <f>#REF!+#REF!+#REF!</f>
        <v>#REF!</v>
      </c>
      <c r="Z340" s="19"/>
      <c r="AA340" s="19" t="e">
        <f t="shared" si="184"/>
        <v>#REF!</v>
      </c>
      <c r="AB340" s="19"/>
      <c r="AC340" s="19" t="e">
        <f t="shared" si="182"/>
        <v>#REF!</v>
      </c>
      <c r="AD340" s="19"/>
      <c r="AI340" s="18" t="e">
        <f>#REF!+#REF!+#REF!</f>
        <v>#REF!</v>
      </c>
      <c r="AJ340" s="18" t="e">
        <f>#REF!+#REF!+#REF!</f>
        <v>#REF!</v>
      </c>
      <c r="AK340" s="18" t="e">
        <f>#REF!+#REF!+#REF!</f>
        <v>#REF!</v>
      </c>
      <c r="AL340" s="18" t="e">
        <f>#REF!+#REF!+#REF!</f>
        <v>#REF!</v>
      </c>
    </row>
    <row r="341" spans="1:38" hidden="1" x14ac:dyDescent="0.3">
      <c r="A341" s="7" t="s">
        <v>696</v>
      </c>
      <c r="B341" s="7" t="s">
        <v>40</v>
      </c>
      <c r="C341" s="13">
        <v>427.28</v>
      </c>
      <c r="D341" s="13">
        <v>427.28</v>
      </c>
      <c r="E341" s="13">
        <v>196.06</v>
      </c>
      <c r="F341" s="13">
        <v>0</v>
      </c>
      <c r="G341" s="14">
        <v>89.51</v>
      </c>
      <c r="H341" s="13">
        <v>89.51</v>
      </c>
      <c r="I341" s="13">
        <v>0</v>
      </c>
      <c r="J341" s="14">
        <v>0</v>
      </c>
      <c r="K341" s="13">
        <v>0</v>
      </c>
      <c r="L341" s="13">
        <v>0</v>
      </c>
      <c r="M341" s="14">
        <v>0</v>
      </c>
      <c r="N341" s="13">
        <v>0</v>
      </c>
      <c r="O341" s="13">
        <v>0</v>
      </c>
      <c r="P341" s="15">
        <v>0</v>
      </c>
      <c r="Q341" s="16">
        <v>0</v>
      </c>
      <c r="R341" s="16">
        <v>0</v>
      </c>
      <c r="S341" s="17">
        <v>0</v>
      </c>
      <c r="T341" s="18">
        <v>0</v>
      </c>
      <c r="U341" s="19">
        <v>0</v>
      </c>
      <c r="V341" s="15">
        <v>0</v>
      </c>
      <c r="W341" s="19">
        <v>0</v>
      </c>
      <c r="X341" s="19">
        <v>0</v>
      </c>
      <c r="Y341" s="19">
        <v>0</v>
      </c>
      <c r="Z341" s="19"/>
      <c r="AA341" s="19">
        <f t="shared" si="184"/>
        <v>0</v>
      </c>
      <c r="AB341" s="19"/>
      <c r="AC341" s="19">
        <f t="shared" si="182"/>
        <v>0</v>
      </c>
      <c r="AD341" s="19"/>
      <c r="AI341" s="18">
        <v>0</v>
      </c>
      <c r="AJ341" s="18">
        <v>0</v>
      </c>
      <c r="AK341" s="18">
        <v>0</v>
      </c>
      <c r="AL341" s="18">
        <v>0</v>
      </c>
    </row>
    <row r="342" spans="1:38" x14ac:dyDescent="0.3">
      <c r="A342" s="7" t="s">
        <v>697</v>
      </c>
      <c r="B342" s="7" t="s">
        <v>42</v>
      </c>
      <c r="C342" s="13">
        <v>176.02</v>
      </c>
      <c r="D342" s="13">
        <v>176.02</v>
      </c>
      <c r="E342" s="13">
        <v>48.8</v>
      </c>
      <c r="F342" s="13">
        <v>93.86</v>
      </c>
      <c r="G342" s="14">
        <v>0</v>
      </c>
      <c r="H342" s="13">
        <v>71.27</v>
      </c>
      <c r="I342" s="13">
        <v>71.27</v>
      </c>
      <c r="J342" s="14">
        <v>85.78</v>
      </c>
      <c r="K342" s="13">
        <v>87.83</v>
      </c>
      <c r="L342" s="13">
        <v>87.83</v>
      </c>
      <c r="M342" s="14">
        <v>86.69</v>
      </c>
      <c r="N342" s="13">
        <v>86.69</v>
      </c>
      <c r="O342" s="13">
        <v>86.76</v>
      </c>
      <c r="P342" s="15">
        <v>92.280158474040022</v>
      </c>
      <c r="Q342" s="16">
        <v>98.02</v>
      </c>
      <c r="R342" s="16">
        <v>108.43</v>
      </c>
      <c r="S342" s="17">
        <v>102.65749380000001</v>
      </c>
      <c r="T342" s="18">
        <v>102.65749380000001</v>
      </c>
      <c r="U342" s="19">
        <v>98.42</v>
      </c>
      <c r="V342" s="15">
        <v>95.25</v>
      </c>
      <c r="W342" s="19">
        <v>95.25</v>
      </c>
      <c r="X342" s="19">
        <v>26.07</v>
      </c>
      <c r="Y342" s="19" t="e">
        <f>#REF!</f>
        <v>#REF!</v>
      </c>
      <c r="Z342" s="19"/>
      <c r="AA342" s="19" t="e">
        <f t="shared" si="184"/>
        <v>#REF!</v>
      </c>
      <c r="AB342" s="19"/>
      <c r="AC342" s="19" t="e">
        <f t="shared" si="182"/>
        <v>#REF!</v>
      </c>
      <c r="AD342" s="19"/>
      <c r="AI342" s="18" t="e">
        <f>#REF!</f>
        <v>#REF!</v>
      </c>
      <c r="AJ342" s="18" t="e">
        <f>#REF!</f>
        <v>#REF!</v>
      </c>
      <c r="AK342" s="18" t="e">
        <f>#REF!</f>
        <v>#REF!</v>
      </c>
      <c r="AL342" s="18" t="e">
        <f>#REF!</f>
        <v>#REF!</v>
      </c>
    </row>
    <row r="343" spans="1:38" hidden="1" x14ac:dyDescent="0.3">
      <c r="A343" s="7" t="s">
        <v>698</v>
      </c>
      <c r="B343" s="7" t="s">
        <v>44</v>
      </c>
      <c r="C343" s="13">
        <v>58.79</v>
      </c>
      <c r="D343" s="13">
        <v>58.79</v>
      </c>
      <c r="E343" s="13">
        <v>0</v>
      </c>
      <c r="F343" s="13">
        <v>0</v>
      </c>
      <c r="G343" s="14">
        <v>0</v>
      </c>
      <c r="H343" s="13">
        <v>0</v>
      </c>
      <c r="I343" s="13">
        <v>0</v>
      </c>
      <c r="J343" s="14">
        <v>0</v>
      </c>
      <c r="K343" s="13">
        <v>0</v>
      </c>
      <c r="L343" s="13">
        <v>0</v>
      </c>
      <c r="M343" s="14">
        <v>0</v>
      </c>
      <c r="N343" s="13">
        <v>0</v>
      </c>
      <c r="O343" s="13">
        <v>0</v>
      </c>
      <c r="P343" s="15">
        <v>0</v>
      </c>
      <c r="Q343" s="16">
        <v>0</v>
      </c>
      <c r="R343" s="16">
        <v>0</v>
      </c>
      <c r="S343" s="17">
        <v>0</v>
      </c>
      <c r="T343" s="18">
        <v>0</v>
      </c>
      <c r="U343" s="19">
        <v>0</v>
      </c>
      <c r="V343" s="11"/>
      <c r="X343" s="19"/>
      <c r="Y343" s="19"/>
      <c r="Z343" s="19"/>
      <c r="AA343" s="19">
        <f t="shared" si="184"/>
        <v>0</v>
      </c>
      <c r="AB343" s="19"/>
      <c r="AC343" s="19">
        <f t="shared" si="182"/>
        <v>0</v>
      </c>
      <c r="AD343" s="19"/>
      <c r="AJ343" s="18"/>
      <c r="AK343" s="18"/>
      <c r="AL343" s="18"/>
    </row>
    <row r="344" spans="1:38" x14ac:dyDescent="0.3">
      <c r="A344" s="7" t="s">
        <v>699</v>
      </c>
      <c r="B344" s="7" t="s">
        <v>48</v>
      </c>
      <c r="C344" s="13">
        <v>0</v>
      </c>
      <c r="D344" s="13">
        <v>0</v>
      </c>
      <c r="E344" s="13">
        <v>0</v>
      </c>
      <c r="F344" s="13">
        <v>0</v>
      </c>
      <c r="G344" s="14">
        <v>0</v>
      </c>
      <c r="H344" s="13">
        <v>0</v>
      </c>
      <c r="I344" s="13">
        <v>0</v>
      </c>
      <c r="J344" s="14">
        <v>358.84</v>
      </c>
      <c r="K344" s="13">
        <v>4.1500000000000004</v>
      </c>
      <c r="L344" s="13">
        <v>4.1500000000000004</v>
      </c>
      <c r="M344" s="14">
        <v>17.34</v>
      </c>
      <c r="N344" s="13">
        <v>17.34</v>
      </c>
      <c r="O344" s="13">
        <v>17.399999999999999</v>
      </c>
      <c r="P344" s="15">
        <v>18.976462500000004</v>
      </c>
      <c r="Q344" s="16">
        <v>21.7</v>
      </c>
      <c r="R344" s="16">
        <v>20.260000000000002</v>
      </c>
      <c r="S344" s="17">
        <v>16.192384000000001</v>
      </c>
      <c r="T344" s="18">
        <v>16.192384000000001</v>
      </c>
      <c r="U344" s="19">
        <v>17.93</v>
      </c>
      <c r="V344" s="15">
        <v>17.18</v>
      </c>
      <c r="W344" s="19">
        <v>17.18</v>
      </c>
      <c r="X344" s="19">
        <v>11.37</v>
      </c>
      <c r="Y344" s="19" t="e">
        <f>#REF!</f>
        <v>#REF!</v>
      </c>
      <c r="Z344" s="19"/>
      <c r="AA344" s="19" t="e">
        <f t="shared" si="184"/>
        <v>#REF!</v>
      </c>
      <c r="AB344" s="19"/>
      <c r="AC344" s="19" t="e">
        <f t="shared" si="182"/>
        <v>#REF!</v>
      </c>
      <c r="AD344" s="19"/>
      <c r="AI344" s="18" t="e">
        <f>#REF!</f>
        <v>#REF!</v>
      </c>
      <c r="AJ344" s="18" t="e">
        <f>#REF!</f>
        <v>#REF!</v>
      </c>
      <c r="AK344" s="18" t="e">
        <f>#REF!</f>
        <v>#REF!</v>
      </c>
      <c r="AL344" s="18" t="e">
        <f>#REF!</f>
        <v>#REF!</v>
      </c>
    </row>
    <row r="345" spans="1:38" x14ac:dyDescent="0.3">
      <c r="A345" s="7" t="s">
        <v>700</v>
      </c>
      <c r="B345" s="7" t="s">
        <v>701</v>
      </c>
      <c r="C345" s="13">
        <v>0</v>
      </c>
      <c r="D345" s="13">
        <v>0</v>
      </c>
      <c r="E345" s="13">
        <v>0</v>
      </c>
      <c r="F345" s="13">
        <v>0</v>
      </c>
      <c r="G345" s="14">
        <v>0</v>
      </c>
      <c r="H345" s="13">
        <v>0</v>
      </c>
      <c r="I345" s="13">
        <v>0</v>
      </c>
      <c r="J345" s="14">
        <v>0</v>
      </c>
      <c r="K345" s="13">
        <v>28500</v>
      </c>
      <c r="L345" s="13">
        <v>22500</v>
      </c>
      <c r="M345" s="14">
        <v>0</v>
      </c>
      <c r="N345" s="13">
        <v>18800</v>
      </c>
      <c r="O345" s="13">
        <v>18800</v>
      </c>
      <c r="P345" s="14">
        <v>6000</v>
      </c>
      <c r="Q345" s="16">
        <v>0</v>
      </c>
      <c r="R345" s="16">
        <v>0</v>
      </c>
      <c r="S345" s="17">
        <v>10800</v>
      </c>
      <c r="T345" s="18">
        <v>10800</v>
      </c>
      <c r="U345" s="19">
        <v>10761.76</v>
      </c>
      <c r="V345" s="15">
        <v>15000</v>
      </c>
      <c r="W345" s="19">
        <v>15000</v>
      </c>
      <c r="X345" s="19">
        <v>6163.83</v>
      </c>
      <c r="Y345" s="19">
        <v>15000</v>
      </c>
      <c r="Z345" s="19"/>
      <c r="AA345" s="19">
        <v>15000</v>
      </c>
      <c r="AB345" s="19"/>
      <c r="AC345" s="19">
        <f t="shared" si="182"/>
        <v>15000</v>
      </c>
      <c r="AD345" s="19"/>
      <c r="AE345" s="12" t="s">
        <v>598</v>
      </c>
      <c r="AF345" s="12" t="s">
        <v>702</v>
      </c>
      <c r="AI345" s="19">
        <f t="shared" ref="AI345:AI351" si="185">AC345</f>
        <v>15000</v>
      </c>
      <c r="AJ345" s="18">
        <f t="shared" ref="AJ345:AJ351" si="186">AC345</f>
        <v>15000</v>
      </c>
      <c r="AK345" s="18">
        <f t="shared" ref="AK345:AK351" si="187">AC345</f>
        <v>15000</v>
      </c>
      <c r="AL345" s="18">
        <f t="shared" ref="AL345:AL351" si="188">AC345</f>
        <v>15000</v>
      </c>
    </row>
    <row r="346" spans="1:38" x14ac:dyDescent="0.3">
      <c r="A346" s="7" t="s">
        <v>703</v>
      </c>
      <c r="B346" s="7" t="s">
        <v>441</v>
      </c>
      <c r="C346" s="13">
        <v>6938.68</v>
      </c>
      <c r="D346" s="13">
        <v>6773.32</v>
      </c>
      <c r="E346" s="13">
        <v>4575.1000000000004</v>
      </c>
      <c r="F346" s="13">
        <v>2454.37</v>
      </c>
      <c r="G346" s="14">
        <v>0</v>
      </c>
      <c r="H346" s="13">
        <v>0</v>
      </c>
      <c r="I346" s="13">
        <v>0</v>
      </c>
      <c r="J346" s="14">
        <v>2500</v>
      </c>
      <c r="K346" s="13">
        <v>2220.65</v>
      </c>
      <c r="L346" s="13">
        <v>1410.38</v>
      </c>
      <c r="M346" s="14">
        <v>2500</v>
      </c>
      <c r="N346" s="13">
        <v>1398.29</v>
      </c>
      <c r="O346" s="13">
        <v>350</v>
      </c>
      <c r="P346" s="14">
        <v>1500</v>
      </c>
      <c r="Q346" s="16">
        <v>2579.88</v>
      </c>
      <c r="R346" s="16">
        <v>1325.64</v>
      </c>
      <c r="S346" s="17">
        <v>1425</v>
      </c>
      <c r="T346" s="18">
        <v>1425</v>
      </c>
      <c r="U346" s="19">
        <v>1200.71</v>
      </c>
      <c r="V346" s="15">
        <v>0</v>
      </c>
      <c r="W346" s="19">
        <v>0</v>
      </c>
      <c r="X346" s="19">
        <v>0</v>
      </c>
      <c r="Y346" s="19">
        <v>0</v>
      </c>
      <c r="Z346" s="19"/>
      <c r="AA346" s="19">
        <v>0</v>
      </c>
      <c r="AB346" s="19"/>
      <c r="AC346" s="19">
        <f t="shared" si="182"/>
        <v>0</v>
      </c>
      <c r="AD346" s="19"/>
      <c r="AE346" s="12"/>
      <c r="AI346" s="19">
        <f t="shared" si="185"/>
        <v>0</v>
      </c>
      <c r="AJ346" s="18">
        <f t="shared" si="186"/>
        <v>0</v>
      </c>
      <c r="AK346" s="18">
        <f t="shared" si="187"/>
        <v>0</v>
      </c>
      <c r="AL346" s="18">
        <f t="shared" si="188"/>
        <v>0</v>
      </c>
    </row>
    <row r="347" spans="1:38" x14ac:dyDescent="0.3">
      <c r="A347" s="7" t="s">
        <v>704</v>
      </c>
      <c r="B347" s="7" t="s">
        <v>445</v>
      </c>
      <c r="C347" s="13">
        <v>2460</v>
      </c>
      <c r="D347" s="13">
        <v>2235</v>
      </c>
      <c r="E347" s="13">
        <v>4858.8900000000003</v>
      </c>
      <c r="F347" s="13">
        <v>225</v>
      </c>
      <c r="G347" s="14">
        <v>1560</v>
      </c>
      <c r="H347" s="13">
        <v>1147.1300000000001</v>
      </c>
      <c r="I347" s="13">
        <v>1075</v>
      </c>
      <c r="J347" s="14">
        <v>1560</v>
      </c>
      <c r="K347" s="13">
        <v>8539.35</v>
      </c>
      <c r="L347" s="13">
        <v>8539.35</v>
      </c>
      <c r="M347" s="14">
        <v>8400</v>
      </c>
      <c r="N347" s="13">
        <v>8400</v>
      </c>
      <c r="O347" s="13">
        <v>8370.09</v>
      </c>
      <c r="P347" s="14">
        <v>8500</v>
      </c>
      <c r="Q347" s="16">
        <v>12263.17</v>
      </c>
      <c r="R347" s="16">
        <v>10465.540000000001</v>
      </c>
      <c r="S347" s="17">
        <v>8500</v>
      </c>
      <c r="T347" s="18">
        <v>8500</v>
      </c>
      <c r="U347" s="19">
        <v>5879.2</v>
      </c>
      <c r="V347" s="15">
        <v>0</v>
      </c>
      <c r="W347" s="19">
        <v>0</v>
      </c>
      <c r="X347" s="19">
        <v>0</v>
      </c>
      <c r="Y347" s="19">
        <v>0</v>
      </c>
      <c r="Z347" s="19"/>
      <c r="AA347" s="19">
        <v>0</v>
      </c>
      <c r="AB347" s="19"/>
      <c r="AC347" s="19">
        <f t="shared" si="182"/>
        <v>0</v>
      </c>
      <c r="AD347" s="19"/>
      <c r="AE347" s="12"/>
      <c r="AI347" s="19">
        <f t="shared" si="185"/>
        <v>0</v>
      </c>
      <c r="AJ347" s="18">
        <f t="shared" si="186"/>
        <v>0</v>
      </c>
      <c r="AK347" s="18">
        <f t="shared" si="187"/>
        <v>0</v>
      </c>
      <c r="AL347" s="18">
        <f t="shared" si="188"/>
        <v>0</v>
      </c>
    </row>
    <row r="348" spans="1:38" x14ac:dyDescent="0.3">
      <c r="A348" s="7" t="s">
        <v>705</v>
      </c>
      <c r="B348" s="7" t="s">
        <v>706</v>
      </c>
      <c r="C348" s="13">
        <v>0</v>
      </c>
      <c r="D348" s="13">
        <v>0</v>
      </c>
      <c r="E348" s="13">
        <v>0</v>
      </c>
      <c r="F348" s="13">
        <v>0</v>
      </c>
      <c r="G348" s="14">
        <v>0</v>
      </c>
      <c r="H348" s="13">
        <v>0</v>
      </c>
      <c r="I348" s="13">
        <v>1120.49</v>
      </c>
      <c r="J348" s="14">
        <v>0</v>
      </c>
      <c r="K348" s="13">
        <v>583.34</v>
      </c>
      <c r="L348" s="13">
        <v>583.34</v>
      </c>
      <c r="M348" s="14">
        <v>1200</v>
      </c>
      <c r="N348" s="13">
        <v>1200</v>
      </c>
      <c r="O348" s="13">
        <v>1090.6099999999999</v>
      </c>
      <c r="P348" s="14">
        <v>1200</v>
      </c>
      <c r="Q348" s="16">
        <v>362.62</v>
      </c>
      <c r="R348" s="16">
        <v>362.62</v>
      </c>
      <c r="S348" s="17">
        <v>1140</v>
      </c>
      <c r="T348" s="18">
        <v>1140</v>
      </c>
      <c r="U348" s="19">
        <v>0</v>
      </c>
      <c r="V348" s="15">
        <v>1000</v>
      </c>
      <c r="W348" s="19">
        <v>1000</v>
      </c>
      <c r="X348" s="19">
        <v>0</v>
      </c>
      <c r="Y348" s="19">
        <v>1000</v>
      </c>
      <c r="Z348" s="19"/>
      <c r="AA348" s="19">
        <v>1000</v>
      </c>
      <c r="AB348" s="19"/>
      <c r="AC348" s="19">
        <f t="shared" si="182"/>
        <v>1000</v>
      </c>
      <c r="AD348" s="19"/>
      <c r="AE348" s="12" t="s">
        <v>598</v>
      </c>
      <c r="AF348" s="98" t="s">
        <v>707</v>
      </c>
      <c r="AI348" s="19">
        <f t="shared" si="185"/>
        <v>1000</v>
      </c>
      <c r="AJ348" s="18">
        <f t="shared" si="186"/>
        <v>1000</v>
      </c>
      <c r="AK348" s="18">
        <f t="shared" si="187"/>
        <v>1000</v>
      </c>
      <c r="AL348" s="18">
        <f t="shared" si="188"/>
        <v>1000</v>
      </c>
    </row>
    <row r="349" spans="1:38" x14ac:dyDescent="0.3">
      <c r="A349" s="7" t="s">
        <v>708</v>
      </c>
      <c r="B349" s="7" t="s">
        <v>709</v>
      </c>
      <c r="C349" s="13">
        <v>4376.8100000000004</v>
      </c>
      <c r="D349" s="13">
        <v>4376.8100000000004</v>
      </c>
      <c r="E349" s="13">
        <v>4442.2</v>
      </c>
      <c r="F349" s="13">
        <v>5668.41</v>
      </c>
      <c r="G349" s="14">
        <v>9000</v>
      </c>
      <c r="H349" s="13">
        <v>10879.18</v>
      </c>
      <c r="I349" s="13">
        <v>11185.28</v>
      </c>
      <c r="J349" s="14">
        <v>10572.87</v>
      </c>
      <c r="K349" s="13">
        <v>17572.87</v>
      </c>
      <c r="L349" s="13">
        <v>17122.009999999998</v>
      </c>
      <c r="M349" s="14">
        <v>20000</v>
      </c>
      <c r="N349" s="13">
        <v>20000</v>
      </c>
      <c r="O349" s="13">
        <v>20585.240000000002</v>
      </c>
      <c r="P349" s="14">
        <v>20000</v>
      </c>
      <c r="Q349" s="16">
        <v>24704</v>
      </c>
      <c r="R349" s="16">
        <v>23946.35</v>
      </c>
      <c r="S349" s="17">
        <v>20000</v>
      </c>
      <c r="T349" s="18">
        <v>20000</v>
      </c>
      <c r="U349" s="19">
        <v>41484.559999999998</v>
      </c>
      <c r="V349" s="15">
        <v>27200</v>
      </c>
      <c r="W349" s="19">
        <v>27200</v>
      </c>
      <c r="X349" s="19">
        <v>30415.06</v>
      </c>
      <c r="Y349" s="147">
        <v>40000</v>
      </c>
      <c r="Z349" s="19">
        <v>5000</v>
      </c>
      <c r="AA349" s="19">
        <v>45000</v>
      </c>
      <c r="AB349" s="19"/>
      <c r="AC349" s="19">
        <f t="shared" si="182"/>
        <v>45000</v>
      </c>
      <c r="AD349" s="19"/>
      <c r="AE349" t="s">
        <v>710</v>
      </c>
      <c r="AF349" s="12" t="s">
        <v>711</v>
      </c>
      <c r="AI349" s="19">
        <f t="shared" si="185"/>
        <v>45000</v>
      </c>
      <c r="AJ349" s="18">
        <f t="shared" si="186"/>
        <v>45000</v>
      </c>
      <c r="AK349" s="18">
        <f t="shared" si="187"/>
        <v>45000</v>
      </c>
      <c r="AL349" s="18">
        <f t="shared" si="188"/>
        <v>45000</v>
      </c>
    </row>
    <row r="350" spans="1:38" ht="43.2" x14ac:dyDescent="0.3">
      <c r="A350" s="7" t="s">
        <v>712</v>
      </c>
      <c r="B350" s="7" t="s">
        <v>487</v>
      </c>
      <c r="C350" s="13">
        <v>12723.19</v>
      </c>
      <c r="D350" s="13">
        <v>12063.61</v>
      </c>
      <c r="E350" s="13">
        <v>9772.11</v>
      </c>
      <c r="F350" s="13">
        <v>6855.63</v>
      </c>
      <c r="G350" s="14">
        <v>3500</v>
      </c>
      <c r="H350" s="13">
        <v>3500</v>
      </c>
      <c r="I350" s="13">
        <v>1593.79</v>
      </c>
      <c r="J350" s="14">
        <v>1073</v>
      </c>
      <c r="K350" s="13">
        <v>475.89</v>
      </c>
      <c r="L350" s="13">
        <v>463.95</v>
      </c>
      <c r="M350" s="14">
        <v>1500</v>
      </c>
      <c r="N350" s="13">
        <v>2601.71</v>
      </c>
      <c r="O350" s="13">
        <v>3145.94</v>
      </c>
      <c r="P350" s="14">
        <v>2500</v>
      </c>
      <c r="Q350" s="16">
        <v>6104.46</v>
      </c>
      <c r="R350" s="16">
        <v>5677.41</v>
      </c>
      <c r="S350" s="17">
        <v>2375</v>
      </c>
      <c r="T350" s="18">
        <v>2375</v>
      </c>
      <c r="U350" s="19">
        <v>1065.48</v>
      </c>
      <c r="V350" s="15">
        <v>2500</v>
      </c>
      <c r="W350" s="19">
        <v>2500</v>
      </c>
      <c r="X350" s="19">
        <v>1943.28</v>
      </c>
      <c r="Y350" s="19">
        <v>2575</v>
      </c>
      <c r="Z350" s="19"/>
      <c r="AA350" s="19">
        <v>2575</v>
      </c>
      <c r="AB350" s="19"/>
      <c r="AC350" s="19">
        <f t="shared" si="182"/>
        <v>2575</v>
      </c>
      <c r="AD350" s="19"/>
      <c r="AE350" s="12" t="s">
        <v>607</v>
      </c>
      <c r="AF350" s="98" t="s">
        <v>713</v>
      </c>
      <c r="AG350" s="98" t="s">
        <v>714</v>
      </c>
      <c r="AI350" s="19">
        <f t="shared" si="185"/>
        <v>2575</v>
      </c>
      <c r="AJ350" s="18">
        <f t="shared" si="186"/>
        <v>2575</v>
      </c>
      <c r="AK350" s="18">
        <f t="shared" si="187"/>
        <v>2575</v>
      </c>
      <c r="AL350" s="18">
        <f t="shared" si="188"/>
        <v>2575</v>
      </c>
    </row>
    <row r="351" spans="1:38" hidden="1" x14ac:dyDescent="0.3">
      <c r="A351" s="7" t="s">
        <v>715</v>
      </c>
      <c r="B351" s="7" t="s">
        <v>675</v>
      </c>
      <c r="C351" s="13">
        <v>0</v>
      </c>
      <c r="D351" s="13">
        <v>0</v>
      </c>
      <c r="E351" s="13">
        <v>60867.199999999997</v>
      </c>
      <c r="F351" s="13">
        <v>0</v>
      </c>
      <c r="G351" s="14">
        <v>0</v>
      </c>
      <c r="H351" s="13">
        <v>130000</v>
      </c>
      <c r="I351" s="13">
        <v>117157.28</v>
      </c>
      <c r="J351" s="14">
        <v>0</v>
      </c>
      <c r="K351" s="13">
        <v>10500</v>
      </c>
      <c r="L351" s="13">
        <v>6398.54</v>
      </c>
      <c r="M351" s="14">
        <v>10800</v>
      </c>
      <c r="N351" s="13">
        <v>10800</v>
      </c>
      <c r="O351" s="13">
        <v>10800</v>
      </c>
      <c r="P351" s="14">
        <v>10800</v>
      </c>
      <c r="Q351" s="16">
        <v>10800</v>
      </c>
      <c r="R351" s="16">
        <v>10800</v>
      </c>
      <c r="S351" s="17">
        <v>0</v>
      </c>
      <c r="T351" s="18">
        <v>0</v>
      </c>
      <c r="U351" s="19">
        <v>0</v>
      </c>
      <c r="V351" s="15">
        <v>0</v>
      </c>
      <c r="W351" s="19">
        <v>0</v>
      </c>
      <c r="X351" s="19">
        <v>0</v>
      </c>
      <c r="Y351" s="19">
        <v>0</v>
      </c>
      <c r="Z351" s="19"/>
      <c r="AA351" s="19">
        <v>0</v>
      </c>
      <c r="AB351" s="19"/>
      <c r="AC351" s="19">
        <f t="shared" si="182"/>
        <v>0</v>
      </c>
      <c r="AD351" s="19"/>
      <c r="AI351" s="19">
        <f t="shared" si="185"/>
        <v>0</v>
      </c>
      <c r="AJ351" s="18">
        <f t="shared" si="186"/>
        <v>0</v>
      </c>
      <c r="AK351" s="18">
        <f t="shared" si="187"/>
        <v>0</v>
      </c>
      <c r="AL351" s="18">
        <f t="shared" si="188"/>
        <v>0</v>
      </c>
    </row>
    <row r="352" spans="1:38" x14ac:dyDescent="0.3">
      <c r="A352" s="21" t="s">
        <v>87</v>
      </c>
      <c r="B352" s="21" t="s">
        <v>716</v>
      </c>
      <c r="C352" s="22">
        <f>SUM(C335:C351)</f>
        <v>42465.48</v>
      </c>
      <c r="D352" s="22">
        <f t="shared" ref="D352:O352" si="189">SUM(D335:D351)</f>
        <v>41415.540000000008</v>
      </c>
      <c r="E352" s="22">
        <f t="shared" si="189"/>
        <v>101207.06999999999</v>
      </c>
      <c r="F352" s="22">
        <f t="shared" si="189"/>
        <v>23370.07</v>
      </c>
      <c r="G352" s="22">
        <f>SUM(G335:G351)</f>
        <v>21465.55</v>
      </c>
      <c r="H352" s="22">
        <f t="shared" si="189"/>
        <v>153391.41</v>
      </c>
      <c r="I352" s="22">
        <f t="shared" si="189"/>
        <v>137483.28</v>
      </c>
      <c r="J352" s="22">
        <f>SUM(J335:J351)</f>
        <v>23161.65</v>
      </c>
      <c r="K352" s="22">
        <f t="shared" si="189"/>
        <v>76136.649999999994</v>
      </c>
      <c r="L352" s="22">
        <f t="shared" si="189"/>
        <v>64762.119999999988</v>
      </c>
      <c r="M352" s="22">
        <f>SUM(M335:M351)</f>
        <v>51943.360000000001</v>
      </c>
      <c r="N352" s="22">
        <f t="shared" si="189"/>
        <v>70743.360000000001</v>
      </c>
      <c r="O352" s="22">
        <f t="shared" si="189"/>
        <v>70200.560000000012</v>
      </c>
      <c r="P352" s="22">
        <f>SUM(P335:P351)</f>
        <v>58524.124694260943</v>
      </c>
      <c r="Q352" s="22">
        <f t="shared" ref="Q352:R352" si="190">SUM(Q335:Q351)</f>
        <v>64188.71</v>
      </c>
      <c r="R352" s="22">
        <f t="shared" si="190"/>
        <v>59945.020000000004</v>
      </c>
      <c r="S352" s="22">
        <f t="shared" ref="S352:X352" si="191">SUM(S335:S351)</f>
        <v>53416.9406409</v>
      </c>
      <c r="T352" s="22">
        <f t="shared" si="191"/>
        <v>53416.9406409</v>
      </c>
      <c r="U352" s="22">
        <f t="shared" si="191"/>
        <v>70788.179999999993</v>
      </c>
      <c r="V352" s="22">
        <f t="shared" si="191"/>
        <v>55589.41</v>
      </c>
      <c r="W352" s="22">
        <f t="shared" si="191"/>
        <v>55589.41</v>
      </c>
      <c r="X352" s="22">
        <f t="shared" si="191"/>
        <v>42141.919999999998</v>
      </c>
      <c r="Y352" s="22" t="e">
        <f>SUM(Y335:Y351)</f>
        <v>#REF!</v>
      </c>
      <c r="Z352" s="22">
        <f t="shared" ref="Z352:AC352" si="192">SUM(Z335:Z351)</f>
        <v>5000</v>
      </c>
      <c r="AA352" s="22" t="e">
        <f t="shared" si="192"/>
        <v>#REF!</v>
      </c>
      <c r="AB352" s="22">
        <f t="shared" si="192"/>
        <v>0</v>
      </c>
      <c r="AC352" s="22" t="e">
        <f t="shared" si="192"/>
        <v>#REF!</v>
      </c>
      <c r="AD352" s="22"/>
      <c r="AE352" s="22"/>
      <c r="AF352" s="22"/>
      <c r="AG352" s="22"/>
      <c r="AH352" s="22"/>
      <c r="AI352" s="22" t="e">
        <f>SUM(AI335:AI351)</f>
        <v>#REF!</v>
      </c>
      <c r="AJ352" s="22" t="e">
        <f>SUM(AJ335:AJ351)</f>
        <v>#REF!</v>
      </c>
      <c r="AK352" s="22" t="e">
        <f t="shared" ref="AK352:AL352" si="193">SUM(AK335:AK351)</f>
        <v>#REF!</v>
      </c>
      <c r="AL352" s="22" t="e">
        <f t="shared" si="193"/>
        <v>#REF!</v>
      </c>
    </row>
    <row r="353" spans="1:38" x14ac:dyDescent="0.3">
      <c r="A353" s="7" t="s">
        <v>717</v>
      </c>
      <c r="B353" s="8" t="s">
        <v>718</v>
      </c>
      <c r="C353" s="13"/>
      <c r="D353" s="13"/>
      <c r="E353" s="13"/>
      <c r="F353" s="13"/>
      <c r="G353" s="14"/>
      <c r="H353" s="13"/>
      <c r="I353" s="13"/>
      <c r="J353" s="14"/>
      <c r="K353" s="13"/>
      <c r="L353" s="13"/>
      <c r="M353" s="14"/>
      <c r="N353" s="13"/>
      <c r="O353" s="13"/>
      <c r="P353" s="11"/>
      <c r="S353" s="17"/>
      <c r="T353" s="18"/>
      <c r="U353" s="19"/>
      <c r="V353" s="15"/>
      <c r="W353" s="19"/>
      <c r="X353" s="19"/>
      <c r="Y353" s="19"/>
      <c r="Z353" s="19"/>
      <c r="AA353" s="19"/>
      <c r="AB353" s="19"/>
      <c r="AC353" s="19"/>
      <c r="AD353" s="19"/>
      <c r="AJ353" s="18"/>
      <c r="AK353" s="18"/>
      <c r="AL353" s="18"/>
    </row>
    <row r="354" spans="1:38" x14ac:dyDescent="0.3">
      <c r="A354" s="7" t="s">
        <v>719</v>
      </c>
      <c r="B354" s="7" t="s">
        <v>629</v>
      </c>
      <c r="C354" s="13">
        <v>101839.29</v>
      </c>
      <c r="D354" s="13">
        <v>95943.52</v>
      </c>
      <c r="E354" s="13">
        <v>83097.960000000006</v>
      </c>
      <c r="F354" s="13">
        <v>72183.41</v>
      </c>
      <c r="G354" s="14">
        <v>79585.656800000012</v>
      </c>
      <c r="H354" s="13">
        <v>78175.600000000006</v>
      </c>
      <c r="I354" s="13">
        <v>77141.08</v>
      </c>
      <c r="J354" s="14">
        <v>79029.995200000005</v>
      </c>
      <c r="K354" s="13">
        <v>79030</v>
      </c>
      <c r="L354" s="13">
        <v>78187.89</v>
      </c>
      <c r="M354" s="14">
        <v>81612.710000000006</v>
      </c>
      <c r="N354" s="13">
        <v>81612.710000000006</v>
      </c>
      <c r="O354" s="13">
        <v>81308.479999999996</v>
      </c>
      <c r="P354" s="15">
        <v>88183.548030000005</v>
      </c>
      <c r="Q354" s="16">
        <v>88183.55</v>
      </c>
      <c r="R354" s="16">
        <v>88448.46</v>
      </c>
      <c r="S354" s="17">
        <v>103194.2702</v>
      </c>
      <c r="T354" s="18">
        <v>103194.2702</v>
      </c>
      <c r="U354" s="19">
        <v>99027.24</v>
      </c>
      <c r="V354" s="17">
        <v>107627.57</v>
      </c>
      <c r="W354" s="18">
        <v>107627.57</v>
      </c>
      <c r="X354" s="19">
        <v>54492.21</v>
      </c>
      <c r="Y354" s="19" t="e">
        <f>#REF!</f>
        <v>#REF!</v>
      </c>
      <c r="Z354" s="19"/>
      <c r="AA354" s="19" t="e">
        <f>$Y$354</f>
        <v>#REF!</v>
      </c>
      <c r="AB354" s="19"/>
      <c r="AC354" s="19" t="e">
        <f>$Y$354</f>
        <v>#REF!</v>
      </c>
      <c r="AD354" s="19"/>
      <c r="AF354" s="98" t="s">
        <v>720</v>
      </c>
      <c r="AI354" s="18" t="e">
        <f>#REF!</f>
        <v>#REF!</v>
      </c>
      <c r="AJ354" s="18" t="e">
        <f>#REF!</f>
        <v>#REF!</v>
      </c>
      <c r="AK354" s="18" t="e">
        <f>#REF!</f>
        <v>#REF!</v>
      </c>
      <c r="AL354" s="18" t="e">
        <f>#REF!</f>
        <v>#REF!</v>
      </c>
    </row>
    <row r="355" spans="1:38" x14ac:dyDescent="0.3">
      <c r="A355" s="7" t="s">
        <v>721</v>
      </c>
      <c r="B355" s="7" t="s">
        <v>94</v>
      </c>
      <c r="C355" s="13">
        <v>859.99</v>
      </c>
      <c r="D355" s="13">
        <v>859.99</v>
      </c>
      <c r="E355" s="13">
        <v>0</v>
      </c>
      <c r="F355" s="13">
        <v>1187.29</v>
      </c>
      <c r="G355" s="14">
        <v>0</v>
      </c>
      <c r="H355" s="13">
        <v>1004.78</v>
      </c>
      <c r="I355" s="13">
        <v>1004.78</v>
      </c>
      <c r="J355" s="14">
        <v>0</v>
      </c>
      <c r="K355" s="13">
        <v>2685</v>
      </c>
      <c r="L355" s="13">
        <v>2970.8</v>
      </c>
      <c r="M355" s="14">
        <v>2500</v>
      </c>
      <c r="N355" s="13">
        <v>2500</v>
      </c>
      <c r="O355" s="13">
        <v>2807.96</v>
      </c>
      <c r="P355" s="14">
        <v>2500</v>
      </c>
      <c r="Q355" s="16">
        <v>2500</v>
      </c>
      <c r="R355" s="16">
        <v>1892.27</v>
      </c>
      <c r="S355" s="17">
        <v>1750</v>
      </c>
      <c r="T355" s="18">
        <v>1750</v>
      </c>
      <c r="U355" s="19">
        <v>2657.56</v>
      </c>
      <c r="V355" s="17">
        <v>2500</v>
      </c>
      <c r="W355" s="18">
        <v>2500</v>
      </c>
      <c r="X355" s="19">
        <v>582.62</v>
      </c>
      <c r="Y355" s="19">
        <v>1500</v>
      </c>
      <c r="Z355" s="19"/>
      <c r="AA355" s="19">
        <v>1500</v>
      </c>
      <c r="AB355" s="19"/>
      <c r="AC355" s="19">
        <v>1500</v>
      </c>
      <c r="AD355" s="19"/>
      <c r="AI355" s="19">
        <f>$AC$355</f>
        <v>1500</v>
      </c>
      <c r="AJ355" s="18">
        <f>$AA$355</f>
        <v>1500</v>
      </c>
      <c r="AK355" s="18">
        <f>$AA$355</f>
        <v>1500</v>
      </c>
      <c r="AL355" s="18">
        <f>$AA$355</f>
        <v>1500</v>
      </c>
    </row>
    <row r="356" spans="1:38" hidden="1" x14ac:dyDescent="0.3">
      <c r="A356" s="7" t="s">
        <v>722</v>
      </c>
      <c r="B356" s="7" t="s">
        <v>422</v>
      </c>
      <c r="C356" s="13">
        <v>1104.4000000000001</v>
      </c>
      <c r="D356" s="13">
        <v>1104.4000000000001</v>
      </c>
      <c r="E356" s="13">
        <v>0</v>
      </c>
      <c r="F356" s="13">
        <v>0</v>
      </c>
      <c r="G356" s="14">
        <v>0</v>
      </c>
      <c r="H356" s="13">
        <v>0</v>
      </c>
      <c r="I356" s="13">
        <v>0</v>
      </c>
      <c r="J356" s="14">
        <v>0</v>
      </c>
      <c r="K356" s="13">
        <v>0</v>
      </c>
      <c r="L356" s="13">
        <v>0</v>
      </c>
      <c r="M356" s="14">
        <v>0</v>
      </c>
      <c r="N356" s="13">
        <v>0</v>
      </c>
      <c r="O356" s="13">
        <v>0</v>
      </c>
      <c r="P356" s="14">
        <v>0</v>
      </c>
      <c r="Q356" s="16">
        <v>0</v>
      </c>
      <c r="R356" s="16">
        <v>0</v>
      </c>
      <c r="S356" s="17">
        <v>0</v>
      </c>
      <c r="T356" s="18">
        <v>0</v>
      </c>
      <c r="U356" s="19">
        <v>0</v>
      </c>
      <c r="V356" s="11"/>
      <c r="X356" s="19"/>
      <c r="Y356" s="19"/>
      <c r="Z356" s="19"/>
      <c r="AA356" s="19"/>
      <c r="AB356" s="19"/>
      <c r="AC356" s="19"/>
      <c r="AD356" s="19"/>
      <c r="AJ356" s="18"/>
      <c r="AK356" s="18"/>
      <c r="AL356" s="18"/>
    </row>
    <row r="357" spans="1:38" x14ac:dyDescent="0.3">
      <c r="A357" s="7" t="s">
        <v>723</v>
      </c>
      <c r="B357" s="7" t="s">
        <v>36</v>
      </c>
      <c r="C357" s="13">
        <v>8891.8799999999992</v>
      </c>
      <c r="D357" s="13">
        <v>6853.92</v>
      </c>
      <c r="E357" s="13">
        <v>6356.99</v>
      </c>
      <c r="F357" s="13">
        <v>5159.95</v>
      </c>
      <c r="G357" s="14">
        <v>6088.3027452000006</v>
      </c>
      <c r="H357" s="13">
        <v>6088.3</v>
      </c>
      <c r="I357" s="13">
        <v>5341.34</v>
      </c>
      <c r="J357" s="14">
        <v>6045.7946327999998</v>
      </c>
      <c r="K357" s="13">
        <v>6045.79</v>
      </c>
      <c r="L357" s="13">
        <v>5323.42</v>
      </c>
      <c r="M357" s="14">
        <v>6434.62</v>
      </c>
      <c r="N357" s="13">
        <v>6434.62</v>
      </c>
      <c r="O357" s="13">
        <v>5664.72</v>
      </c>
      <c r="P357" s="15">
        <f>(P354+P355+P356)*7.65%</f>
        <v>6937.2914242950001</v>
      </c>
      <c r="Q357" s="16">
        <v>6937.29</v>
      </c>
      <c r="R357" s="16">
        <v>6127.59</v>
      </c>
      <c r="S357" s="17">
        <v>8028.2416703000008</v>
      </c>
      <c r="T357" s="18">
        <v>8028.2416703000008</v>
      </c>
      <c r="U357" s="19">
        <v>6785.06</v>
      </c>
      <c r="V357" s="17">
        <v>8424.76</v>
      </c>
      <c r="W357" s="18">
        <v>8424.76</v>
      </c>
      <c r="X357" s="19">
        <v>3664.03</v>
      </c>
      <c r="Y357" s="19" t="e">
        <f>#REF!+114.75</f>
        <v>#REF!</v>
      </c>
      <c r="Z357" s="19"/>
      <c r="AA357" s="19" t="e">
        <f t="shared" ref="AA357:AC363" si="194">Y357</f>
        <v>#REF!</v>
      </c>
      <c r="AB357" s="19"/>
      <c r="AC357" s="19" t="e">
        <f t="shared" si="194"/>
        <v>#REF!</v>
      </c>
      <c r="AD357" s="19"/>
      <c r="AI357" s="18" t="e">
        <f>#REF!+114.75</f>
        <v>#REF!</v>
      </c>
      <c r="AJ357" s="18" t="e">
        <f>#REF!+114.75</f>
        <v>#REF!</v>
      </c>
      <c r="AK357" s="18" t="e">
        <f>#REF!+114.75</f>
        <v>#REF!</v>
      </c>
      <c r="AL357" s="18" t="e">
        <f>#REF!+114.75</f>
        <v>#REF!</v>
      </c>
    </row>
    <row r="358" spans="1:38" x14ac:dyDescent="0.3">
      <c r="A358" s="7" t="s">
        <v>724</v>
      </c>
      <c r="B358" s="7" t="s">
        <v>38</v>
      </c>
      <c r="C358" s="13">
        <v>2582.2399999999998</v>
      </c>
      <c r="D358" s="13">
        <v>2262.0500000000002</v>
      </c>
      <c r="E358" s="13">
        <v>1861.39</v>
      </c>
      <c r="F358" s="13">
        <v>1784.79</v>
      </c>
      <c r="G358" s="14">
        <v>1496.2103478400002</v>
      </c>
      <c r="H358" s="13">
        <v>1448.57</v>
      </c>
      <c r="I358" s="13">
        <v>1403.58</v>
      </c>
      <c r="J358" s="14">
        <v>1485.7639097600002</v>
      </c>
      <c r="K358" s="13">
        <v>1485.76</v>
      </c>
      <c r="L358" s="13">
        <v>1473.67</v>
      </c>
      <c r="M358" s="14">
        <v>563.13</v>
      </c>
      <c r="N358" s="13">
        <v>563.13</v>
      </c>
      <c r="O358" s="13">
        <v>1275.7</v>
      </c>
      <c r="P358" s="15">
        <v>881.83548029999997</v>
      </c>
      <c r="Q358" s="16">
        <v>881.83</v>
      </c>
      <c r="R358" s="16">
        <v>1447.91</v>
      </c>
      <c r="S358" s="17">
        <v>5806.7060773599997</v>
      </c>
      <c r="T358" s="18">
        <v>5806.7060773599997</v>
      </c>
      <c r="U358" s="19">
        <v>6501.26</v>
      </c>
      <c r="V358" s="17">
        <v>6809.1100000000006</v>
      </c>
      <c r="W358" s="18">
        <v>6809.1100000000006</v>
      </c>
      <c r="X358" s="19">
        <v>3477.47</v>
      </c>
      <c r="Y358" s="19" t="e">
        <f>#REF!+#REF!+#REF!</f>
        <v>#REF!</v>
      </c>
      <c r="Z358" s="19"/>
      <c r="AA358" s="19" t="e">
        <f t="shared" si="194"/>
        <v>#REF!</v>
      </c>
      <c r="AB358" s="19"/>
      <c r="AC358" s="19" t="e">
        <f t="shared" si="194"/>
        <v>#REF!</v>
      </c>
      <c r="AD358" s="19"/>
      <c r="AI358" s="18" t="e">
        <f>#REF!+#REF!+#REF!</f>
        <v>#REF!</v>
      </c>
      <c r="AJ358" s="18" t="e">
        <f>#REF!+#REF!+#REF!</f>
        <v>#REF!</v>
      </c>
      <c r="AK358" s="18" t="e">
        <f>#REF!+#REF!+#REF!</f>
        <v>#REF!</v>
      </c>
      <c r="AL358" s="18" t="e">
        <f>#REF!+#REF!+#REF!</f>
        <v>#REF!</v>
      </c>
    </row>
    <row r="359" spans="1:38" x14ac:dyDescent="0.3">
      <c r="A359" s="7" t="s">
        <v>725</v>
      </c>
      <c r="B359" s="7" t="s">
        <v>40</v>
      </c>
      <c r="C359" s="13">
        <v>36624</v>
      </c>
      <c r="D359" s="13">
        <v>30237.759999999998</v>
      </c>
      <c r="E359" s="13">
        <v>27468</v>
      </c>
      <c r="F359" s="13">
        <v>28041.85</v>
      </c>
      <c r="G359" s="14">
        <v>28836</v>
      </c>
      <c r="H359" s="13">
        <v>29892</v>
      </c>
      <c r="I359" s="13">
        <v>29892</v>
      </c>
      <c r="J359" s="14">
        <v>29628</v>
      </c>
      <c r="K359" s="13">
        <v>28819.03</v>
      </c>
      <c r="L359" s="13">
        <v>28603.5</v>
      </c>
      <c r="M359" s="14">
        <v>32148</v>
      </c>
      <c r="N359" s="13">
        <v>32148</v>
      </c>
      <c r="O359" s="13">
        <v>31540</v>
      </c>
      <c r="P359" s="15">
        <v>25704</v>
      </c>
      <c r="Q359" s="16">
        <v>23346</v>
      </c>
      <c r="R359" s="16">
        <v>21214</v>
      </c>
      <c r="S359" s="17">
        <v>24972</v>
      </c>
      <c r="T359" s="18">
        <v>24972</v>
      </c>
      <c r="U359" s="19">
        <v>25194</v>
      </c>
      <c r="V359" s="17">
        <v>25932</v>
      </c>
      <c r="W359" s="18">
        <v>25932</v>
      </c>
      <c r="X359" s="19">
        <v>12824</v>
      </c>
      <c r="Y359" s="19" t="e">
        <f>#REF!</f>
        <v>#REF!</v>
      </c>
      <c r="Z359" s="19"/>
      <c r="AA359" s="19" t="e">
        <f t="shared" si="194"/>
        <v>#REF!</v>
      </c>
      <c r="AB359" s="19"/>
      <c r="AC359" s="19" t="e">
        <f t="shared" si="194"/>
        <v>#REF!</v>
      </c>
      <c r="AD359" s="19"/>
      <c r="AI359" s="18" t="e">
        <f>#REF!</f>
        <v>#REF!</v>
      </c>
      <c r="AJ359" s="18" t="e">
        <f>#REF!</f>
        <v>#REF!</v>
      </c>
      <c r="AK359" s="18" t="e">
        <f>#REF!</f>
        <v>#REF!</v>
      </c>
      <c r="AL359" s="18" t="e">
        <f>#REF!</f>
        <v>#REF!</v>
      </c>
    </row>
    <row r="360" spans="1:38" x14ac:dyDescent="0.3">
      <c r="A360" s="7" t="s">
        <v>726</v>
      </c>
      <c r="B360" s="7" t="s">
        <v>42</v>
      </c>
      <c r="C360" s="13">
        <v>1510.15</v>
      </c>
      <c r="D360" s="13">
        <v>1260.8499999999999</v>
      </c>
      <c r="E360" s="13">
        <v>1088.58</v>
      </c>
      <c r="F360" s="13">
        <v>1001.58</v>
      </c>
      <c r="G360" s="14">
        <v>1066.4478011200001</v>
      </c>
      <c r="H360" s="13">
        <v>1066.45</v>
      </c>
      <c r="I360" s="13">
        <v>1018.5</v>
      </c>
      <c r="J360" s="14">
        <v>1059.0019356800001</v>
      </c>
      <c r="K360" s="13">
        <v>1059</v>
      </c>
      <c r="L360" s="13">
        <v>1014.22</v>
      </c>
      <c r="M360" s="14">
        <v>1093.6099999999999</v>
      </c>
      <c r="N360" s="13">
        <v>1093.6099999999999</v>
      </c>
      <c r="O360" s="13">
        <v>1093.71</v>
      </c>
      <c r="P360" s="15">
        <v>1181.659543602</v>
      </c>
      <c r="Q360" s="16">
        <v>1181.6600000000001</v>
      </c>
      <c r="R360" s="16">
        <v>1053.46</v>
      </c>
      <c r="S360" s="17">
        <v>1382.8032206800001</v>
      </c>
      <c r="T360" s="18">
        <v>1382.8032206800001</v>
      </c>
      <c r="U360" s="19">
        <v>1177.0899999999999</v>
      </c>
      <c r="V360" s="17">
        <v>1270.01</v>
      </c>
      <c r="W360" s="18">
        <v>1270.01</v>
      </c>
      <c r="X360" s="19">
        <v>641.21</v>
      </c>
      <c r="Y360" s="19" t="e">
        <f>#REF!</f>
        <v>#REF!</v>
      </c>
      <c r="Z360" s="19"/>
      <c r="AA360" s="19" t="e">
        <f t="shared" si="194"/>
        <v>#REF!</v>
      </c>
      <c r="AB360" s="19"/>
      <c r="AC360" s="19" t="e">
        <f t="shared" si="194"/>
        <v>#REF!</v>
      </c>
      <c r="AD360" s="19"/>
      <c r="AI360" s="18" t="e">
        <f>#REF!</f>
        <v>#REF!</v>
      </c>
      <c r="AJ360" s="18">
        <v>1140.8522314000002</v>
      </c>
      <c r="AK360" s="18" t="e">
        <f>#REF!</f>
        <v>#REF!</v>
      </c>
      <c r="AL360" s="18" t="e">
        <f>#REF!</f>
        <v>#REF!</v>
      </c>
    </row>
    <row r="361" spans="1:38" x14ac:dyDescent="0.3">
      <c r="A361" s="7" t="s">
        <v>727</v>
      </c>
      <c r="B361" s="7" t="s">
        <v>44</v>
      </c>
      <c r="C361" s="13">
        <v>452</v>
      </c>
      <c r="D361" s="13">
        <v>232</v>
      </c>
      <c r="E361" s="13">
        <v>146.4</v>
      </c>
      <c r="F361" s="13">
        <v>117.97</v>
      </c>
      <c r="G361" s="14">
        <v>26.400000000000002</v>
      </c>
      <c r="H361" s="13">
        <v>472.69</v>
      </c>
      <c r="I361" s="13">
        <v>472.69</v>
      </c>
      <c r="J361" s="14">
        <v>379.20000000000005</v>
      </c>
      <c r="K361" s="13">
        <v>719.87</v>
      </c>
      <c r="L361" s="13">
        <v>719.87</v>
      </c>
      <c r="M361" s="14">
        <v>343.2</v>
      </c>
      <c r="N361" s="13">
        <v>343.2</v>
      </c>
      <c r="O361" s="13">
        <v>371.24</v>
      </c>
      <c r="P361" s="15">
        <v>319.20000000000005</v>
      </c>
      <c r="Q361" s="16">
        <v>319.92</v>
      </c>
      <c r="R361" s="16">
        <v>319.92</v>
      </c>
      <c r="S361" s="17">
        <v>278.39999999999998</v>
      </c>
      <c r="T361" s="18">
        <v>58.4</v>
      </c>
      <c r="U361" s="19">
        <v>50.97</v>
      </c>
      <c r="V361" s="17">
        <v>33.6</v>
      </c>
      <c r="W361" s="18">
        <v>33.6</v>
      </c>
      <c r="X361" s="19">
        <v>0.66</v>
      </c>
      <c r="Y361" s="19" t="e">
        <f>#REF!</f>
        <v>#REF!</v>
      </c>
      <c r="Z361" s="19"/>
      <c r="AA361" s="19" t="e">
        <f t="shared" si="194"/>
        <v>#REF!</v>
      </c>
      <c r="AB361" s="19"/>
      <c r="AC361" s="19" t="e">
        <f t="shared" si="194"/>
        <v>#REF!</v>
      </c>
      <c r="AD361" s="19"/>
      <c r="AI361" s="18" t="e">
        <f>#REF!</f>
        <v>#REF!</v>
      </c>
      <c r="AJ361" s="18" t="e">
        <f>#REF!</f>
        <v>#REF!</v>
      </c>
      <c r="AK361" s="18" t="e">
        <f>#REF!</f>
        <v>#REF!</v>
      </c>
      <c r="AL361" s="18" t="e">
        <f>#REF!</f>
        <v>#REF!</v>
      </c>
    </row>
    <row r="362" spans="1:38" x14ac:dyDescent="0.3">
      <c r="A362" s="7" t="s">
        <v>728</v>
      </c>
      <c r="B362" s="7" t="s">
        <v>46</v>
      </c>
      <c r="C362" s="13">
        <v>7530.65</v>
      </c>
      <c r="D362" s="13">
        <v>7530.65</v>
      </c>
      <c r="E362" s="13">
        <v>6194.4</v>
      </c>
      <c r="F362" s="13">
        <v>6006</v>
      </c>
      <c r="G362" s="14">
        <v>3676.25</v>
      </c>
      <c r="H362" s="13">
        <v>3952.89</v>
      </c>
      <c r="I362" s="13">
        <v>3952.89</v>
      </c>
      <c r="J362" s="14">
        <v>3952.89</v>
      </c>
      <c r="K362" s="13">
        <v>4421.1899999999996</v>
      </c>
      <c r="L362" s="13">
        <v>4421.1899999999996</v>
      </c>
      <c r="M362" s="14">
        <v>7620</v>
      </c>
      <c r="N362" s="13">
        <v>12046.5</v>
      </c>
      <c r="O362" s="13">
        <v>12046.5</v>
      </c>
      <c r="P362" s="15">
        <v>8563.6299999999992</v>
      </c>
      <c r="Q362" s="16">
        <v>8562.91</v>
      </c>
      <c r="R362" s="16">
        <v>8118.18</v>
      </c>
      <c r="S362" s="17">
        <v>8200</v>
      </c>
      <c r="T362" s="18">
        <v>11529.07</v>
      </c>
      <c r="U362" s="19">
        <v>11529.07</v>
      </c>
      <c r="V362" s="17">
        <v>10550</v>
      </c>
      <c r="W362" s="18">
        <v>10550</v>
      </c>
      <c r="X362" s="19">
        <v>6001.53</v>
      </c>
      <c r="Y362" s="19" t="e">
        <f>#REF!</f>
        <v>#REF!</v>
      </c>
      <c r="Z362" s="19"/>
      <c r="AA362" s="19" t="e">
        <f t="shared" si="194"/>
        <v>#REF!</v>
      </c>
      <c r="AB362" s="19"/>
      <c r="AC362" s="19" t="e">
        <f t="shared" si="194"/>
        <v>#REF!</v>
      </c>
      <c r="AD362" s="19"/>
      <c r="AF362" s="98" t="s">
        <v>639</v>
      </c>
      <c r="AI362" s="18" t="e">
        <f>#REF!</f>
        <v>#REF!</v>
      </c>
      <c r="AJ362" s="18" t="e">
        <f>#REF!</f>
        <v>#REF!</v>
      </c>
      <c r="AK362" s="18" t="e">
        <f>#REF!</f>
        <v>#REF!</v>
      </c>
      <c r="AL362" s="18" t="e">
        <f>#REF!</f>
        <v>#REF!</v>
      </c>
    </row>
    <row r="363" spans="1:38" x14ac:dyDescent="0.3">
      <c r="A363" s="7" t="s">
        <v>729</v>
      </c>
      <c r="B363" s="7" t="s">
        <v>48</v>
      </c>
      <c r="C363" s="13">
        <v>119.42</v>
      </c>
      <c r="D363" s="13">
        <v>119.42</v>
      </c>
      <c r="E363" s="13">
        <v>400.81</v>
      </c>
      <c r="F363" s="13">
        <v>271.36</v>
      </c>
      <c r="G363" s="14">
        <v>379.14230016000005</v>
      </c>
      <c r="H363" s="13">
        <v>426.78</v>
      </c>
      <c r="I363" s="13">
        <v>426.78</v>
      </c>
      <c r="J363" s="14">
        <v>602.81951807999997</v>
      </c>
      <c r="K363" s="13">
        <v>602.82000000000005</v>
      </c>
      <c r="L363" s="13">
        <v>548.75</v>
      </c>
      <c r="M363" s="14">
        <v>693.71</v>
      </c>
      <c r="N363" s="13">
        <v>693.71</v>
      </c>
      <c r="O363" s="13">
        <v>656.16</v>
      </c>
      <c r="P363" s="15">
        <v>749.56015825500003</v>
      </c>
      <c r="Q363" s="16">
        <v>749.56</v>
      </c>
      <c r="R363" s="16">
        <v>631.80999999999995</v>
      </c>
      <c r="S363" s="17">
        <v>723.13853168000014</v>
      </c>
      <c r="T363" s="18">
        <v>723.13853168000014</v>
      </c>
      <c r="U363" s="19">
        <v>733.1</v>
      </c>
      <c r="V363" s="17">
        <v>753.89</v>
      </c>
      <c r="W363" s="18">
        <v>753.89</v>
      </c>
      <c r="X363" s="19">
        <v>397.15</v>
      </c>
      <c r="Y363" s="19" t="e">
        <f>#REF!</f>
        <v>#REF!</v>
      </c>
      <c r="Z363" s="19"/>
      <c r="AA363" s="19" t="e">
        <f t="shared" si="194"/>
        <v>#REF!</v>
      </c>
      <c r="AB363" s="19"/>
      <c r="AC363" s="19" t="e">
        <f t="shared" si="194"/>
        <v>#REF!</v>
      </c>
      <c r="AD363" s="19"/>
      <c r="AI363" s="18" t="e">
        <f>#REF!</f>
        <v>#REF!</v>
      </c>
      <c r="AJ363" s="18" t="e">
        <f>#REF!</f>
        <v>#REF!</v>
      </c>
      <c r="AK363" s="18" t="e">
        <f>#REF!</f>
        <v>#REF!</v>
      </c>
      <c r="AL363" s="18" t="e">
        <f>#REF!</f>
        <v>#REF!</v>
      </c>
    </row>
    <row r="364" spans="1:38" hidden="1" x14ac:dyDescent="0.3">
      <c r="A364" s="7" t="s">
        <v>730</v>
      </c>
      <c r="B364" s="7" t="s">
        <v>701</v>
      </c>
      <c r="C364" s="13">
        <v>3450</v>
      </c>
      <c r="D364" s="13">
        <v>3024.11</v>
      </c>
      <c r="E364" s="13">
        <v>3000</v>
      </c>
      <c r="F364" s="13">
        <v>51</v>
      </c>
      <c r="G364" s="14">
        <v>3000</v>
      </c>
      <c r="H364" s="13">
        <v>1500</v>
      </c>
      <c r="I364" s="13">
        <v>327.25</v>
      </c>
      <c r="J364" s="14">
        <v>1000</v>
      </c>
      <c r="K364" s="13">
        <v>925.55</v>
      </c>
      <c r="L364" s="13">
        <v>102</v>
      </c>
      <c r="M364" s="14">
        <v>200</v>
      </c>
      <c r="N364" s="13">
        <v>200</v>
      </c>
      <c r="O364" s="13">
        <v>220</v>
      </c>
      <c r="P364" s="14">
        <v>0</v>
      </c>
      <c r="Q364" s="16">
        <v>0</v>
      </c>
      <c r="R364" s="16">
        <v>0</v>
      </c>
      <c r="S364" s="17">
        <v>0</v>
      </c>
      <c r="T364" s="18">
        <v>0</v>
      </c>
      <c r="U364" s="19">
        <v>0</v>
      </c>
      <c r="V364" s="17">
        <v>0</v>
      </c>
      <c r="W364" s="18">
        <v>0</v>
      </c>
      <c r="X364" s="19">
        <v>0</v>
      </c>
      <c r="Y364" s="19">
        <v>0</v>
      </c>
      <c r="Z364" s="19"/>
      <c r="AA364" s="19">
        <v>0</v>
      </c>
      <c r="AB364" s="19"/>
      <c r="AC364" s="19">
        <v>0</v>
      </c>
      <c r="AD364" s="19"/>
      <c r="AI364" s="19">
        <f t="shared" ref="AI364:AI372" si="195">AC364</f>
        <v>0</v>
      </c>
      <c r="AJ364" s="18">
        <f t="shared" ref="AJ364:AJ372" si="196">AC364</f>
        <v>0</v>
      </c>
      <c r="AK364" s="18">
        <f t="shared" ref="AK364:AK372" si="197">AC364</f>
        <v>0</v>
      </c>
      <c r="AL364" s="18">
        <f t="shared" ref="AL364:AL372" si="198">AC364</f>
        <v>0</v>
      </c>
    </row>
    <row r="365" spans="1:38" ht="43.2" x14ac:dyDescent="0.3">
      <c r="A365" s="7" t="s">
        <v>731</v>
      </c>
      <c r="B365" s="7" t="s">
        <v>441</v>
      </c>
      <c r="C365" s="13">
        <v>16771.72</v>
      </c>
      <c r="D365" s="13">
        <v>16489.36</v>
      </c>
      <c r="E365" s="13">
        <v>15000</v>
      </c>
      <c r="F365" s="13">
        <v>13650.37</v>
      </c>
      <c r="G365" s="14">
        <v>16000</v>
      </c>
      <c r="H365" s="13">
        <v>17500</v>
      </c>
      <c r="I365" s="13">
        <v>17474.87</v>
      </c>
      <c r="J365" s="14">
        <v>18244.146666666667</v>
      </c>
      <c r="K365" s="13">
        <v>18244.150000000001</v>
      </c>
      <c r="L365" s="13">
        <v>16395.580000000002</v>
      </c>
      <c r="M365" s="14">
        <v>15000</v>
      </c>
      <c r="N365" s="13">
        <v>13381.36</v>
      </c>
      <c r="O365" s="13">
        <v>11902.97</v>
      </c>
      <c r="P365" s="14">
        <v>45000</v>
      </c>
      <c r="Q365" s="16">
        <v>45000</v>
      </c>
      <c r="R365" s="16">
        <v>42769.11</v>
      </c>
      <c r="S365" s="17">
        <v>42750</v>
      </c>
      <c r="T365" s="18">
        <v>42197</v>
      </c>
      <c r="U365" s="19">
        <v>14860.74</v>
      </c>
      <c r="V365" s="17">
        <v>46170</v>
      </c>
      <c r="W365" s="18">
        <v>46170</v>
      </c>
      <c r="X365" s="19">
        <v>10008.75</v>
      </c>
      <c r="Y365" s="19">
        <v>48479</v>
      </c>
      <c r="Z365" s="18">
        <v>-2309</v>
      </c>
      <c r="AA365" s="19">
        <v>46170</v>
      </c>
      <c r="AB365" s="19"/>
      <c r="AC365" s="19">
        <v>46170</v>
      </c>
      <c r="AD365" s="19"/>
      <c r="AE365" t="s">
        <v>386</v>
      </c>
      <c r="AF365" s="98" t="s">
        <v>732</v>
      </c>
      <c r="AG365" s="98" t="s">
        <v>733</v>
      </c>
      <c r="AI365" s="19">
        <f t="shared" si="195"/>
        <v>46170</v>
      </c>
      <c r="AJ365" s="18">
        <f t="shared" si="196"/>
        <v>46170</v>
      </c>
      <c r="AK365" s="18">
        <f t="shared" si="197"/>
        <v>46170</v>
      </c>
      <c r="AL365" s="18">
        <f t="shared" si="198"/>
        <v>46170</v>
      </c>
    </row>
    <row r="366" spans="1:38" hidden="1" x14ac:dyDescent="0.3">
      <c r="A366" s="7" t="s">
        <v>734</v>
      </c>
      <c r="B366" s="7" t="s">
        <v>67</v>
      </c>
      <c r="C366" s="13">
        <v>419.72</v>
      </c>
      <c r="D366" s="13">
        <v>391.44</v>
      </c>
      <c r="E366" s="13">
        <v>100</v>
      </c>
      <c r="F366" s="13">
        <v>59.48</v>
      </c>
      <c r="G366" s="14">
        <v>350</v>
      </c>
      <c r="H366" s="13">
        <v>350</v>
      </c>
      <c r="I366" s="13">
        <v>0</v>
      </c>
      <c r="J366" s="14">
        <v>0</v>
      </c>
      <c r="K366" s="13">
        <v>74.45</v>
      </c>
      <c r="L366" s="13">
        <v>74.45</v>
      </c>
      <c r="M366" s="14">
        <v>0</v>
      </c>
      <c r="N366" s="13">
        <v>0</v>
      </c>
      <c r="O366" s="13">
        <v>0</v>
      </c>
      <c r="P366" s="14">
        <v>0</v>
      </c>
      <c r="Q366" s="16">
        <v>0</v>
      </c>
      <c r="R366" s="16">
        <v>0</v>
      </c>
      <c r="S366" s="17">
        <v>0</v>
      </c>
      <c r="T366" s="18">
        <v>0</v>
      </c>
      <c r="U366" s="19">
        <v>0</v>
      </c>
      <c r="V366" s="17">
        <v>0</v>
      </c>
      <c r="W366" s="18">
        <v>0</v>
      </c>
      <c r="X366" s="19">
        <v>0</v>
      </c>
      <c r="Y366" s="19">
        <v>0</v>
      </c>
      <c r="Z366" s="19"/>
      <c r="AA366" s="19">
        <v>0</v>
      </c>
      <c r="AB366" s="19"/>
      <c r="AC366" s="19">
        <v>0</v>
      </c>
      <c r="AD366" s="19"/>
      <c r="AI366" s="19">
        <f t="shared" si="195"/>
        <v>0</v>
      </c>
      <c r="AJ366" s="18">
        <f t="shared" si="196"/>
        <v>0</v>
      </c>
      <c r="AK366" s="18">
        <f t="shared" si="197"/>
        <v>0</v>
      </c>
      <c r="AL366" s="18">
        <f t="shared" si="198"/>
        <v>0</v>
      </c>
    </row>
    <row r="367" spans="1:38" ht="28.8" x14ac:dyDescent="0.3">
      <c r="A367" s="7" t="s">
        <v>735</v>
      </c>
      <c r="B367" s="7" t="s">
        <v>487</v>
      </c>
      <c r="C367" s="13">
        <v>1100</v>
      </c>
      <c r="D367" s="13">
        <v>623.78</v>
      </c>
      <c r="E367" s="13">
        <v>1600</v>
      </c>
      <c r="F367" s="13">
        <v>269.67</v>
      </c>
      <c r="G367" s="14">
        <v>500</v>
      </c>
      <c r="H367" s="13">
        <v>500</v>
      </c>
      <c r="I367" s="13">
        <v>85</v>
      </c>
      <c r="J367" s="14">
        <v>250</v>
      </c>
      <c r="K367" s="13">
        <v>750</v>
      </c>
      <c r="L367" s="13">
        <v>386.59</v>
      </c>
      <c r="M367" s="14">
        <v>500</v>
      </c>
      <c r="N367" s="13">
        <v>500</v>
      </c>
      <c r="O367" s="13">
        <v>173.15</v>
      </c>
      <c r="P367" s="14">
        <v>1000</v>
      </c>
      <c r="Q367" s="16">
        <v>1000</v>
      </c>
      <c r="R367" s="16">
        <v>921.69</v>
      </c>
      <c r="S367" s="17">
        <v>950</v>
      </c>
      <c r="T367" s="18">
        <v>950</v>
      </c>
      <c r="U367" s="19">
        <v>497.43</v>
      </c>
      <c r="V367" s="17">
        <v>1092.5</v>
      </c>
      <c r="W367" s="18">
        <v>1092.5</v>
      </c>
      <c r="X367" s="19">
        <v>650.48</v>
      </c>
      <c r="Y367" s="19">
        <v>1147</v>
      </c>
      <c r="Z367" s="19"/>
      <c r="AA367" s="19">
        <v>1147</v>
      </c>
      <c r="AB367" s="19"/>
      <c r="AC367" s="19">
        <v>1147</v>
      </c>
      <c r="AD367" s="19"/>
      <c r="AE367" t="s">
        <v>615</v>
      </c>
      <c r="AF367" s="98" t="s">
        <v>736</v>
      </c>
      <c r="AI367" s="19">
        <f t="shared" si="195"/>
        <v>1147</v>
      </c>
      <c r="AJ367" s="18">
        <f t="shared" si="196"/>
        <v>1147</v>
      </c>
      <c r="AK367" s="18">
        <f t="shared" si="197"/>
        <v>1147</v>
      </c>
      <c r="AL367" s="18">
        <f t="shared" si="198"/>
        <v>1147</v>
      </c>
    </row>
    <row r="368" spans="1:38" x14ac:dyDescent="0.3">
      <c r="A368" s="7" t="s">
        <v>737</v>
      </c>
      <c r="B368" s="7" t="s">
        <v>372</v>
      </c>
      <c r="C368" s="13">
        <v>10225</v>
      </c>
      <c r="D368" s="13">
        <v>10225</v>
      </c>
      <c r="E368" s="13">
        <v>10500</v>
      </c>
      <c r="F368" s="13">
        <v>7752.01</v>
      </c>
      <c r="G368" s="14">
        <v>10500</v>
      </c>
      <c r="H368" s="13">
        <v>10500</v>
      </c>
      <c r="I368" s="13">
        <v>7857.88</v>
      </c>
      <c r="J368" s="14">
        <v>9517.85</v>
      </c>
      <c r="K368" s="13">
        <v>11617.85</v>
      </c>
      <c r="L368" s="13">
        <v>14371.54</v>
      </c>
      <c r="M368" s="14">
        <v>10000</v>
      </c>
      <c r="N368" s="13">
        <v>15300</v>
      </c>
      <c r="O368" s="13">
        <v>14048.69</v>
      </c>
      <c r="P368" s="14">
        <v>15000</v>
      </c>
      <c r="Q368" s="16">
        <v>15000</v>
      </c>
      <c r="R368" s="16">
        <v>9180.9699999999993</v>
      </c>
      <c r="S368" s="17">
        <v>15000</v>
      </c>
      <c r="T368" s="18">
        <v>12443.93</v>
      </c>
      <c r="U368" s="19">
        <v>11000.93</v>
      </c>
      <c r="V368" s="17">
        <v>12000</v>
      </c>
      <c r="W368" s="18">
        <v>12000</v>
      </c>
      <c r="X368" s="19">
        <v>4370.1000000000004</v>
      </c>
      <c r="Y368" s="19">
        <v>12120</v>
      </c>
      <c r="Z368" s="19"/>
      <c r="AA368" s="19">
        <v>12120</v>
      </c>
      <c r="AB368" s="19"/>
      <c r="AC368" s="19">
        <v>12120</v>
      </c>
      <c r="AD368" s="19"/>
      <c r="AE368" t="s">
        <v>610</v>
      </c>
      <c r="AF368" s="98" t="s">
        <v>652</v>
      </c>
      <c r="AI368" s="19">
        <f t="shared" si="195"/>
        <v>12120</v>
      </c>
      <c r="AJ368" s="18">
        <f t="shared" si="196"/>
        <v>12120</v>
      </c>
      <c r="AK368" s="18">
        <f t="shared" si="197"/>
        <v>12120</v>
      </c>
      <c r="AL368" s="18">
        <f t="shared" si="198"/>
        <v>12120</v>
      </c>
    </row>
    <row r="369" spans="1:38" x14ac:dyDescent="0.3">
      <c r="A369" s="7" t="s">
        <v>738</v>
      </c>
      <c r="B369" s="7" t="s">
        <v>614</v>
      </c>
      <c r="C369" s="13">
        <v>3575</v>
      </c>
      <c r="D369" s="13">
        <v>3159.9</v>
      </c>
      <c r="E369" s="13">
        <v>5000</v>
      </c>
      <c r="F369" s="13">
        <v>4675.3599999999997</v>
      </c>
      <c r="G369" s="14">
        <v>2000</v>
      </c>
      <c r="H369" s="13">
        <v>2000</v>
      </c>
      <c r="I369" s="13">
        <v>1468.64</v>
      </c>
      <c r="J369" s="14">
        <v>1792.87</v>
      </c>
      <c r="K369" s="13">
        <v>2292.87</v>
      </c>
      <c r="L369" s="13">
        <v>2143.6</v>
      </c>
      <c r="M369" s="14">
        <v>3000</v>
      </c>
      <c r="N369" s="13">
        <v>3000</v>
      </c>
      <c r="O369" s="13">
        <v>2782.56</v>
      </c>
      <c r="P369" s="14">
        <v>5000</v>
      </c>
      <c r="Q369" s="16">
        <v>5000</v>
      </c>
      <c r="R369" s="16">
        <v>463.03</v>
      </c>
      <c r="S369" s="17">
        <v>4750</v>
      </c>
      <c r="T369" s="18">
        <v>4750</v>
      </c>
      <c r="U369" s="19">
        <v>217.05</v>
      </c>
      <c r="V369" s="17">
        <v>3000</v>
      </c>
      <c r="W369" s="18">
        <v>3000</v>
      </c>
      <c r="X369" s="19">
        <v>46.03</v>
      </c>
      <c r="Y369" s="19">
        <v>3090</v>
      </c>
      <c r="Z369" s="19"/>
      <c r="AA369" s="19">
        <v>3090</v>
      </c>
      <c r="AB369" s="19"/>
      <c r="AC369" s="19">
        <v>3090</v>
      </c>
      <c r="AD369" s="19"/>
      <c r="AE369" t="s">
        <v>607</v>
      </c>
      <c r="AF369" s="98" t="s">
        <v>739</v>
      </c>
      <c r="AI369" s="19">
        <f t="shared" si="195"/>
        <v>3090</v>
      </c>
      <c r="AJ369" s="18">
        <f t="shared" si="196"/>
        <v>3090</v>
      </c>
      <c r="AK369" s="18">
        <f t="shared" si="197"/>
        <v>3090</v>
      </c>
      <c r="AL369" s="18">
        <f t="shared" si="198"/>
        <v>3090</v>
      </c>
    </row>
    <row r="370" spans="1:38" ht="28.8" x14ac:dyDescent="0.3">
      <c r="A370" s="7" t="s">
        <v>740</v>
      </c>
      <c r="B370" s="7" t="s">
        <v>493</v>
      </c>
      <c r="C370" s="13">
        <v>226.42</v>
      </c>
      <c r="D370" s="13">
        <v>132.32</v>
      </c>
      <c r="E370" s="13">
        <v>1400</v>
      </c>
      <c r="F370" s="13">
        <v>1099.27</v>
      </c>
      <c r="G370" s="14">
        <v>1500</v>
      </c>
      <c r="H370" s="13">
        <v>1500</v>
      </c>
      <c r="I370" s="13">
        <v>1468.66</v>
      </c>
      <c r="J370" s="14">
        <v>1100</v>
      </c>
      <c r="K370" s="13">
        <v>0</v>
      </c>
      <c r="L370" s="13">
        <v>0</v>
      </c>
      <c r="M370" s="14">
        <v>1250</v>
      </c>
      <c r="N370" s="13">
        <v>1250</v>
      </c>
      <c r="O370" s="13">
        <v>1250</v>
      </c>
      <c r="P370" s="14">
        <v>2000</v>
      </c>
      <c r="Q370" s="16">
        <v>2000</v>
      </c>
      <c r="R370" s="16">
        <v>1682.75</v>
      </c>
      <c r="S370" s="17">
        <v>1900</v>
      </c>
      <c r="T370" s="18">
        <v>1900</v>
      </c>
      <c r="U370" s="19">
        <v>1812.92</v>
      </c>
      <c r="V370" s="17">
        <v>2052</v>
      </c>
      <c r="W370" s="18">
        <v>2052</v>
      </c>
      <c r="X370" s="19">
        <v>674.12</v>
      </c>
      <c r="Y370" s="19">
        <v>2114</v>
      </c>
      <c r="Z370" s="19"/>
      <c r="AA370" s="19">
        <v>2114</v>
      </c>
      <c r="AB370" s="19"/>
      <c r="AC370" s="19">
        <v>2114</v>
      </c>
      <c r="AD370" s="19"/>
      <c r="AE370" t="s">
        <v>607</v>
      </c>
      <c r="AF370" s="98" t="s">
        <v>741</v>
      </c>
      <c r="AI370" s="19">
        <f t="shared" si="195"/>
        <v>2114</v>
      </c>
      <c r="AJ370" s="18">
        <f t="shared" si="196"/>
        <v>2114</v>
      </c>
      <c r="AK370" s="18">
        <f t="shared" si="197"/>
        <v>2114</v>
      </c>
      <c r="AL370" s="18">
        <f t="shared" si="198"/>
        <v>2114</v>
      </c>
    </row>
    <row r="371" spans="1:38" x14ac:dyDescent="0.3">
      <c r="A371" s="7" t="s">
        <v>742</v>
      </c>
      <c r="B371" s="7" t="s">
        <v>621</v>
      </c>
      <c r="C371" s="13">
        <v>0</v>
      </c>
      <c r="D371" s="13">
        <v>0</v>
      </c>
      <c r="E371" s="13">
        <v>500.01</v>
      </c>
      <c r="F371" s="13">
        <v>231.8</v>
      </c>
      <c r="G371" s="14">
        <v>500</v>
      </c>
      <c r="H371" s="13">
        <v>500</v>
      </c>
      <c r="I371" s="13">
        <v>380.01</v>
      </c>
      <c r="J371" s="14">
        <v>500</v>
      </c>
      <c r="K371" s="13">
        <v>0</v>
      </c>
      <c r="L371" s="13">
        <v>0</v>
      </c>
      <c r="M371" s="14">
        <v>750</v>
      </c>
      <c r="N371" s="13">
        <v>750</v>
      </c>
      <c r="O371" s="13">
        <v>208.45</v>
      </c>
      <c r="P371" s="14">
        <v>1000</v>
      </c>
      <c r="Q371" s="16">
        <v>1000</v>
      </c>
      <c r="R371" s="16">
        <v>0</v>
      </c>
      <c r="S371" s="17">
        <v>950</v>
      </c>
      <c r="T371" s="18">
        <v>950</v>
      </c>
      <c r="U371" s="19">
        <v>0</v>
      </c>
      <c r="V371" s="17">
        <v>500</v>
      </c>
      <c r="W371" s="18">
        <v>500</v>
      </c>
      <c r="X371" s="19">
        <v>0</v>
      </c>
      <c r="Y371" s="19">
        <v>515</v>
      </c>
      <c r="Z371" s="19"/>
      <c r="AA371" s="19">
        <v>515</v>
      </c>
      <c r="AB371" s="19"/>
      <c r="AC371" s="19">
        <v>515</v>
      </c>
      <c r="AD371" s="19"/>
      <c r="AE371" t="s">
        <v>607</v>
      </c>
      <c r="AF371" s="12" t="s">
        <v>743</v>
      </c>
      <c r="AG371" t="s">
        <v>744</v>
      </c>
      <c r="AI371" s="19">
        <f t="shared" si="195"/>
        <v>515</v>
      </c>
      <c r="AJ371" s="18">
        <f t="shared" si="196"/>
        <v>515</v>
      </c>
      <c r="AK371" s="18">
        <f t="shared" si="197"/>
        <v>515</v>
      </c>
      <c r="AL371" s="18">
        <f t="shared" si="198"/>
        <v>515</v>
      </c>
    </row>
    <row r="372" spans="1:38" hidden="1" x14ac:dyDescent="0.3">
      <c r="A372" s="7" t="s">
        <v>745</v>
      </c>
      <c r="B372" s="7" t="s">
        <v>509</v>
      </c>
      <c r="C372" s="13">
        <v>0</v>
      </c>
      <c r="D372" s="13">
        <v>0</v>
      </c>
      <c r="E372" s="13">
        <v>0</v>
      </c>
      <c r="F372" s="13">
        <v>0</v>
      </c>
      <c r="G372" s="14">
        <v>0</v>
      </c>
      <c r="H372" s="13">
        <v>0</v>
      </c>
      <c r="I372" s="13">
        <v>0</v>
      </c>
      <c r="J372" s="14">
        <v>0</v>
      </c>
      <c r="K372" s="13">
        <v>198500</v>
      </c>
      <c r="L372" s="13">
        <v>198479</v>
      </c>
      <c r="M372" s="14">
        <v>0</v>
      </c>
      <c r="N372" s="13">
        <v>0</v>
      </c>
      <c r="O372" s="13">
        <v>0</v>
      </c>
      <c r="P372" s="14">
        <v>0</v>
      </c>
      <c r="Q372" s="16">
        <v>0</v>
      </c>
      <c r="R372" s="16">
        <v>0</v>
      </c>
      <c r="S372" s="17">
        <v>0</v>
      </c>
      <c r="T372" s="18">
        <v>0</v>
      </c>
      <c r="U372" s="19">
        <v>0</v>
      </c>
      <c r="V372" s="15">
        <v>0</v>
      </c>
      <c r="W372" s="19">
        <v>0</v>
      </c>
      <c r="X372" s="19">
        <v>0</v>
      </c>
      <c r="Y372" s="19">
        <v>0</v>
      </c>
      <c r="Z372" s="19"/>
      <c r="AA372" s="19">
        <v>0</v>
      </c>
      <c r="AB372" s="19"/>
      <c r="AC372" s="19">
        <v>0</v>
      </c>
      <c r="AD372" s="19"/>
      <c r="AI372" s="19">
        <f t="shared" si="195"/>
        <v>0</v>
      </c>
      <c r="AJ372" s="18">
        <f t="shared" si="196"/>
        <v>0</v>
      </c>
      <c r="AK372" s="18">
        <f t="shared" si="197"/>
        <v>0</v>
      </c>
      <c r="AL372" s="18">
        <f t="shared" si="198"/>
        <v>0</v>
      </c>
    </row>
    <row r="373" spans="1:38" x14ac:dyDescent="0.3">
      <c r="A373" s="21" t="s">
        <v>87</v>
      </c>
      <c r="B373" s="21" t="s">
        <v>746</v>
      </c>
      <c r="C373" s="22">
        <f>SUM(C354:C372)</f>
        <v>197281.88</v>
      </c>
      <c r="D373" s="22">
        <f t="shared" ref="D373:O373" si="199">SUM(D354:D372)</f>
        <v>180450.47000000003</v>
      </c>
      <c r="E373" s="22">
        <f t="shared" si="199"/>
        <v>163714.54</v>
      </c>
      <c r="F373" s="22">
        <f t="shared" si="199"/>
        <v>143543.15999999995</v>
      </c>
      <c r="G373" s="22">
        <f>SUM(G354:G372)</f>
        <v>155504.40999432001</v>
      </c>
      <c r="H373" s="22">
        <f t="shared" si="199"/>
        <v>156878.06</v>
      </c>
      <c r="I373" s="22">
        <f t="shared" si="199"/>
        <v>149715.95000000004</v>
      </c>
      <c r="J373" s="22">
        <f>SUM(J354:J372)</f>
        <v>154588.33186298667</v>
      </c>
      <c r="K373" s="22">
        <f t="shared" si="199"/>
        <v>357273.33</v>
      </c>
      <c r="L373" s="22">
        <f t="shared" si="199"/>
        <v>355216.07000000007</v>
      </c>
      <c r="M373" s="22">
        <f>SUM(M354:M372)</f>
        <v>163708.98000000001</v>
      </c>
      <c r="N373" s="22">
        <f t="shared" si="199"/>
        <v>171816.84000000003</v>
      </c>
      <c r="O373" s="22">
        <f t="shared" si="199"/>
        <v>167350.29</v>
      </c>
      <c r="P373" s="22">
        <f>SUM(P354:P372)</f>
        <v>204020.72463645198</v>
      </c>
      <c r="Q373" s="22">
        <f t="shared" ref="Q373:R373" si="200">SUM(Q354:Q372)</f>
        <v>201662.72</v>
      </c>
      <c r="R373" s="22">
        <f t="shared" si="200"/>
        <v>184271.15000000002</v>
      </c>
      <c r="S373" s="22">
        <f t="shared" ref="S373:X373" si="201">SUM(S354:S372)</f>
        <v>220635.55970002001</v>
      </c>
      <c r="T373" s="22">
        <f t="shared" si="201"/>
        <v>220635.55970002001</v>
      </c>
      <c r="U373" s="22">
        <f t="shared" si="201"/>
        <v>182044.41999999998</v>
      </c>
      <c r="V373" s="22">
        <f t="shared" si="201"/>
        <v>228715.44000000003</v>
      </c>
      <c r="W373" s="22">
        <f t="shared" si="201"/>
        <v>228715.44000000003</v>
      </c>
      <c r="X373" s="22">
        <f t="shared" si="201"/>
        <v>97830.36</v>
      </c>
      <c r="Y373" s="22" t="e">
        <f>SUM(Y354:Y372)</f>
        <v>#REF!</v>
      </c>
      <c r="Z373" s="22">
        <f t="shared" ref="Z373:AC373" si="202">SUM(Z354:Z372)</f>
        <v>-2309</v>
      </c>
      <c r="AA373" s="22" t="e">
        <f t="shared" si="202"/>
        <v>#REF!</v>
      </c>
      <c r="AB373" s="22">
        <f t="shared" si="202"/>
        <v>0</v>
      </c>
      <c r="AC373" s="22" t="e">
        <f t="shared" si="202"/>
        <v>#REF!</v>
      </c>
      <c r="AD373" s="22"/>
      <c r="AE373" s="22"/>
      <c r="AF373" s="22"/>
      <c r="AG373" s="22"/>
      <c r="AH373" s="22"/>
      <c r="AI373" s="22" t="e">
        <f>SUM(AI354:AI372)</f>
        <v>#REF!</v>
      </c>
      <c r="AJ373" s="22" t="e">
        <f>SUM(AJ354:AJ372)</f>
        <v>#REF!</v>
      </c>
      <c r="AK373" s="22" t="e">
        <f t="shared" ref="AK373:AL373" si="203">SUM(AK354:AK372)</f>
        <v>#REF!</v>
      </c>
      <c r="AL373" s="22" t="e">
        <f t="shared" si="203"/>
        <v>#REF!</v>
      </c>
    </row>
    <row r="374" spans="1:38" x14ac:dyDescent="0.3">
      <c r="A374" s="7" t="s">
        <v>747</v>
      </c>
      <c r="B374" s="8" t="s">
        <v>748</v>
      </c>
      <c r="C374" s="13"/>
      <c r="D374" s="13"/>
      <c r="E374" s="13"/>
      <c r="F374" s="13"/>
      <c r="G374" s="14"/>
      <c r="H374" s="13"/>
      <c r="I374" s="13"/>
      <c r="J374" s="14"/>
      <c r="K374" s="13"/>
      <c r="L374" s="13"/>
      <c r="M374" s="14"/>
      <c r="N374" s="13"/>
      <c r="O374" s="13"/>
      <c r="P374" s="11"/>
      <c r="S374" s="17"/>
      <c r="T374" s="18"/>
      <c r="U374" s="19"/>
      <c r="V374" s="15"/>
      <c r="W374" s="19"/>
      <c r="X374" s="19"/>
      <c r="Y374" s="19"/>
      <c r="Z374" s="19"/>
      <c r="AA374" s="19"/>
      <c r="AB374" s="19"/>
      <c r="AC374" s="19"/>
      <c r="AD374" s="19"/>
      <c r="AJ374" s="18"/>
      <c r="AK374" s="18"/>
      <c r="AL374" s="18"/>
    </row>
    <row r="375" spans="1:38" x14ac:dyDescent="0.3">
      <c r="A375" s="7" t="s">
        <v>749</v>
      </c>
      <c r="B375" s="7" t="s">
        <v>629</v>
      </c>
      <c r="C375" s="13">
        <v>121557.85</v>
      </c>
      <c r="D375" s="13">
        <v>121557.85</v>
      </c>
      <c r="E375" s="13">
        <v>138373.25</v>
      </c>
      <c r="F375" s="13">
        <v>108044.57</v>
      </c>
      <c r="G375" s="14">
        <v>152202.96</v>
      </c>
      <c r="H375" s="13">
        <v>150755.10999999999</v>
      </c>
      <c r="I375" s="13">
        <v>116431.34</v>
      </c>
      <c r="J375" s="14">
        <v>147520.27679999999</v>
      </c>
      <c r="K375" s="13">
        <v>138640.35999999999</v>
      </c>
      <c r="L375" s="13">
        <v>135981.66</v>
      </c>
      <c r="M375" s="14">
        <v>149201.95000000001</v>
      </c>
      <c r="N375" s="13">
        <v>149201.95000000001</v>
      </c>
      <c r="O375" s="13">
        <v>150611.91</v>
      </c>
      <c r="P375" s="15">
        <v>166685.50016999998</v>
      </c>
      <c r="Q375" s="16">
        <v>166685.5</v>
      </c>
      <c r="R375" s="16">
        <v>171612.86</v>
      </c>
      <c r="S375" s="17">
        <v>182300.62100000001</v>
      </c>
      <c r="T375" s="18">
        <v>182300.62100000001</v>
      </c>
      <c r="U375" s="19">
        <v>176479.14</v>
      </c>
      <c r="V375" s="15">
        <v>189710.42</v>
      </c>
      <c r="W375" s="19">
        <v>189710.42</v>
      </c>
      <c r="X375" s="19">
        <v>99161.64</v>
      </c>
      <c r="Y375" s="19" t="e">
        <f>#REF!</f>
        <v>#REF!</v>
      </c>
      <c r="Z375" s="19"/>
      <c r="AA375" s="19" t="e">
        <f>$Y$375</f>
        <v>#REF!</v>
      </c>
      <c r="AB375" s="19"/>
      <c r="AC375" s="19" t="e">
        <f>$Y$375</f>
        <v>#REF!</v>
      </c>
      <c r="AD375" s="19"/>
      <c r="AF375" s="98" t="s">
        <v>750</v>
      </c>
      <c r="AI375" s="18" t="e">
        <f>#REF!</f>
        <v>#REF!</v>
      </c>
      <c r="AJ375" s="18" t="e">
        <f>#REF!</f>
        <v>#REF!</v>
      </c>
      <c r="AK375" s="18" t="e">
        <f>#REF!</f>
        <v>#REF!</v>
      </c>
      <c r="AL375" s="18" t="e">
        <f>#REF!</f>
        <v>#REF!</v>
      </c>
    </row>
    <row r="376" spans="1:38" x14ac:dyDescent="0.3">
      <c r="A376" s="7" t="s">
        <v>751</v>
      </c>
      <c r="B376" s="7" t="s">
        <v>94</v>
      </c>
      <c r="C376" s="13">
        <v>2165.62</v>
      </c>
      <c r="D376" s="13">
        <v>2165.62</v>
      </c>
      <c r="E376" s="13">
        <v>0</v>
      </c>
      <c r="F376" s="13">
        <v>3031.41</v>
      </c>
      <c r="G376" s="14">
        <v>0</v>
      </c>
      <c r="H376" s="13">
        <v>3755.05</v>
      </c>
      <c r="I376" s="13">
        <v>3755.05</v>
      </c>
      <c r="J376" s="14">
        <v>0</v>
      </c>
      <c r="K376" s="13">
        <v>4870</v>
      </c>
      <c r="L376" s="13">
        <v>5352.09</v>
      </c>
      <c r="M376" s="14">
        <v>5000</v>
      </c>
      <c r="N376" s="13">
        <v>5000</v>
      </c>
      <c r="O376" s="13">
        <v>8112.32</v>
      </c>
      <c r="P376" s="14">
        <v>8000</v>
      </c>
      <c r="Q376" s="16">
        <v>8000</v>
      </c>
      <c r="R376" s="16">
        <v>9791.7099999999991</v>
      </c>
      <c r="S376" s="17">
        <v>7500</v>
      </c>
      <c r="T376" s="18">
        <v>7500</v>
      </c>
      <c r="U376" s="19">
        <v>7307.39</v>
      </c>
      <c r="V376" s="15">
        <v>7500</v>
      </c>
      <c r="W376" s="19">
        <v>7500</v>
      </c>
      <c r="X376" s="19">
        <v>3280.14</v>
      </c>
      <c r="Y376" s="19">
        <v>7500</v>
      </c>
      <c r="Z376" s="19"/>
      <c r="AA376" s="19">
        <v>7500</v>
      </c>
      <c r="AB376" s="19"/>
      <c r="AC376" s="19">
        <v>7500</v>
      </c>
      <c r="AD376" s="19"/>
      <c r="AI376" s="19">
        <f>$AC$376</f>
        <v>7500</v>
      </c>
      <c r="AJ376" s="18">
        <f>$AA$376</f>
        <v>7500</v>
      </c>
      <c r="AK376" s="18">
        <f>$AA$376</f>
        <v>7500</v>
      </c>
      <c r="AL376" s="18">
        <f>$AA$376</f>
        <v>7500</v>
      </c>
    </row>
    <row r="377" spans="1:38" x14ac:dyDescent="0.3">
      <c r="A377" s="7" t="s">
        <v>752</v>
      </c>
      <c r="B377" s="7" t="s">
        <v>422</v>
      </c>
      <c r="C377" s="13">
        <v>16250.92</v>
      </c>
      <c r="D377" s="13">
        <v>16250.92</v>
      </c>
      <c r="E377" s="13">
        <v>0</v>
      </c>
      <c r="F377" s="13">
        <v>11471.08</v>
      </c>
      <c r="G377" s="14">
        <v>15375.36</v>
      </c>
      <c r="H377" s="13">
        <v>15375.36</v>
      </c>
      <c r="I377" s="13">
        <v>11363.16</v>
      </c>
      <c r="J377" s="14">
        <v>15806.4192</v>
      </c>
      <c r="K377" s="13">
        <v>23577.81</v>
      </c>
      <c r="L377" s="13">
        <v>23577.81</v>
      </c>
      <c r="M377" s="14">
        <v>32256.799999999999</v>
      </c>
      <c r="N377" s="13">
        <v>32080.36</v>
      </c>
      <c r="O377" s="13">
        <v>17564.740000000002</v>
      </c>
      <c r="P377" s="15">
        <v>37440</v>
      </c>
      <c r="Q377" s="16">
        <v>37440</v>
      </c>
      <c r="R377" s="16">
        <v>23066.25</v>
      </c>
      <c r="S377" s="17">
        <v>40784.639999999999</v>
      </c>
      <c r="T377" s="18">
        <v>39284.639999999999</v>
      </c>
      <c r="U377" s="19">
        <v>25367.919999999998</v>
      </c>
      <c r="V377" s="15">
        <v>52528</v>
      </c>
      <c r="W377" s="19">
        <v>52528</v>
      </c>
      <c r="X377" s="19">
        <v>26184.82</v>
      </c>
      <c r="Y377" s="19" t="e">
        <f>#REF!</f>
        <v>#REF!</v>
      </c>
      <c r="Z377" s="19"/>
      <c r="AA377" s="19" t="e">
        <f t="shared" ref="AA377:AC384" si="204">Y377</f>
        <v>#REF!</v>
      </c>
      <c r="AB377" s="19"/>
      <c r="AC377" s="19" t="e">
        <f t="shared" si="204"/>
        <v>#REF!</v>
      </c>
      <c r="AD377" s="19"/>
      <c r="AF377" s="98" t="s">
        <v>753</v>
      </c>
      <c r="AI377" s="18" t="e">
        <f>#REF!</f>
        <v>#REF!</v>
      </c>
      <c r="AJ377" s="18" t="e">
        <f>#REF!</f>
        <v>#REF!</v>
      </c>
      <c r="AK377" s="18" t="e">
        <f>#REF!</f>
        <v>#REF!</v>
      </c>
      <c r="AL377" s="18" t="e">
        <f>#REF!</f>
        <v>#REF!</v>
      </c>
    </row>
    <row r="378" spans="1:38" x14ac:dyDescent="0.3">
      <c r="A378" s="7" t="s">
        <v>754</v>
      </c>
      <c r="B378" s="7" t="s">
        <v>36</v>
      </c>
      <c r="C378" s="13">
        <v>10591.5</v>
      </c>
      <c r="D378" s="13">
        <v>10591.5</v>
      </c>
      <c r="E378" s="13">
        <v>10585.55</v>
      </c>
      <c r="F378" s="13">
        <v>9437.66</v>
      </c>
      <c r="G378" s="14">
        <v>12819.741480000001</v>
      </c>
      <c r="H378" s="13">
        <v>12819.74</v>
      </c>
      <c r="I378" s="13">
        <v>10038.48</v>
      </c>
      <c r="J378" s="14">
        <v>12494.492243999999</v>
      </c>
      <c r="K378" s="13">
        <v>12791.95</v>
      </c>
      <c r="L378" s="13">
        <v>12791.95</v>
      </c>
      <c r="M378" s="14">
        <v>14264.09</v>
      </c>
      <c r="N378" s="13">
        <v>14264.09</v>
      </c>
      <c r="O378" s="13">
        <v>13715.53</v>
      </c>
      <c r="P378" s="15">
        <f>(P375+P376+P377)*7.65%</f>
        <v>16227.600763004999</v>
      </c>
      <c r="Q378" s="16">
        <v>16227.6</v>
      </c>
      <c r="R378" s="16">
        <v>15604.5</v>
      </c>
      <c r="S378" s="17">
        <v>17639.772466499999</v>
      </c>
      <c r="T378" s="18">
        <v>17639.772466499999</v>
      </c>
      <c r="U378" s="19">
        <v>16154.42</v>
      </c>
      <c r="V378" s="15">
        <v>19104.990000000002</v>
      </c>
      <c r="W378" s="19">
        <v>19104.990000000002</v>
      </c>
      <c r="X378" s="19">
        <v>9779.77</v>
      </c>
      <c r="Y378" s="19" t="e">
        <f>#REF!+573.75</f>
        <v>#REF!</v>
      </c>
      <c r="Z378" s="19"/>
      <c r="AA378" s="19" t="e">
        <f t="shared" si="204"/>
        <v>#REF!</v>
      </c>
      <c r="AB378" s="19"/>
      <c r="AC378" s="19" t="e">
        <f t="shared" si="204"/>
        <v>#REF!</v>
      </c>
      <c r="AD378" s="19"/>
      <c r="AI378" s="18" t="e">
        <f>#REF!+573.75</f>
        <v>#REF!</v>
      </c>
      <c r="AJ378" s="18" t="e">
        <f>#REF!+573.75</f>
        <v>#REF!</v>
      </c>
      <c r="AK378" s="18" t="e">
        <f>#REF!+573.75</f>
        <v>#REF!</v>
      </c>
      <c r="AL378" s="18" t="e">
        <f>#REF!+573.75</f>
        <v>#REF!</v>
      </c>
    </row>
    <row r="379" spans="1:38" x14ac:dyDescent="0.3">
      <c r="A379" s="7" t="s">
        <v>755</v>
      </c>
      <c r="B379" s="7" t="s">
        <v>38</v>
      </c>
      <c r="C379" s="13">
        <v>2731.81</v>
      </c>
      <c r="D379" s="13">
        <v>2731.81</v>
      </c>
      <c r="E379" s="13">
        <v>3099.56</v>
      </c>
      <c r="F379" s="13">
        <v>2397.09</v>
      </c>
      <c r="G379" s="14">
        <v>2861.4156480000001</v>
      </c>
      <c r="H379" s="13">
        <v>2861.42</v>
      </c>
      <c r="I379" s="13">
        <v>2208.8000000000002</v>
      </c>
      <c r="J379" s="14">
        <v>2773.3812038400001</v>
      </c>
      <c r="K379" s="13">
        <v>2773.38</v>
      </c>
      <c r="L379" s="13">
        <v>2556.96</v>
      </c>
      <c r="M379" s="14">
        <v>1029.49</v>
      </c>
      <c r="N379" s="13">
        <v>1029.49</v>
      </c>
      <c r="O379" s="13">
        <v>1480.61</v>
      </c>
      <c r="P379" s="15">
        <v>1347.6339409000002</v>
      </c>
      <c r="Q379" s="16">
        <v>1607.63</v>
      </c>
      <c r="R379" s="16">
        <v>1693.26</v>
      </c>
      <c r="S379" s="17">
        <v>10006.732872799997</v>
      </c>
      <c r="T379" s="18">
        <v>10006.732872799997</v>
      </c>
      <c r="U379" s="19">
        <v>10519.98</v>
      </c>
      <c r="V379" s="15">
        <v>10751.800000000001</v>
      </c>
      <c r="W379" s="19">
        <v>10751.800000000001</v>
      </c>
      <c r="X379" s="19">
        <v>5779.05</v>
      </c>
      <c r="Y379" s="19" t="e">
        <f>#REF!+#REF!+#REF!</f>
        <v>#REF!</v>
      </c>
      <c r="Z379" s="19"/>
      <c r="AA379" s="19" t="e">
        <f t="shared" si="204"/>
        <v>#REF!</v>
      </c>
      <c r="AB379" s="19"/>
      <c r="AC379" s="19" t="e">
        <f t="shared" si="204"/>
        <v>#REF!</v>
      </c>
      <c r="AD379" s="19"/>
      <c r="AI379" s="18" t="e">
        <f>#REF!+#REF!+#REF!</f>
        <v>#REF!</v>
      </c>
      <c r="AJ379" s="18" t="e">
        <f>#REF!+#REF!+#REF!</f>
        <v>#REF!</v>
      </c>
      <c r="AK379" s="18" t="e">
        <f>#REF!+#REF!+#REF!</f>
        <v>#REF!</v>
      </c>
      <c r="AL379" s="18" t="e">
        <f>#REF!+#REF!+#REF!</f>
        <v>#REF!</v>
      </c>
    </row>
    <row r="380" spans="1:38" x14ac:dyDescent="0.3">
      <c r="A380" s="7" t="s">
        <v>756</v>
      </c>
      <c r="B380" s="7" t="s">
        <v>40</v>
      </c>
      <c r="C380" s="13">
        <v>36051.68</v>
      </c>
      <c r="D380" s="13">
        <v>36051.68</v>
      </c>
      <c r="E380" s="13">
        <v>45780</v>
      </c>
      <c r="F380" s="13">
        <v>25662.5</v>
      </c>
      <c r="G380" s="14">
        <v>49860</v>
      </c>
      <c r="H380" s="13">
        <v>49860</v>
      </c>
      <c r="I380" s="13">
        <v>39864</v>
      </c>
      <c r="J380" s="14">
        <v>49380</v>
      </c>
      <c r="K380" s="13">
        <v>45133.5</v>
      </c>
      <c r="L380" s="13">
        <v>45133.5</v>
      </c>
      <c r="M380" s="14">
        <v>53580</v>
      </c>
      <c r="N380" s="13">
        <v>53580</v>
      </c>
      <c r="O380" s="13">
        <v>47148.5</v>
      </c>
      <c r="P380" s="15">
        <v>42840</v>
      </c>
      <c r="Q380" s="16">
        <v>37060.379999999997</v>
      </c>
      <c r="R380" s="16">
        <v>35046</v>
      </c>
      <c r="S380" s="17">
        <v>38880</v>
      </c>
      <c r="T380" s="18">
        <v>38880</v>
      </c>
      <c r="U380" s="19">
        <v>39977</v>
      </c>
      <c r="V380" s="15">
        <v>40380</v>
      </c>
      <c r="W380" s="19">
        <v>40380</v>
      </c>
      <c r="X380" s="19">
        <v>21536</v>
      </c>
      <c r="Y380" s="19" t="e">
        <f>#REF!</f>
        <v>#REF!</v>
      </c>
      <c r="Z380" s="19"/>
      <c r="AA380" s="19" t="e">
        <f t="shared" si="204"/>
        <v>#REF!</v>
      </c>
      <c r="AB380" s="19"/>
      <c r="AC380" s="19" t="e">
        <f t="shared" si="204"/>
        <v>#REF!</v>
      </c>
      <c r="AD380" s="19"/>
      <c r="AI380" s="18" t="e">
        <f>#REF!</f>
        <v>#REF!</v>
      </c>
      <c r="AJ380" s="18" t="e">
        <f>#REF!</f>
        <v>#REF!</v>
      </c>
      <c r="AK380" s="18" t="e">
        <f>#REF!</f>
        <v>#REF!</v>
      </c>
      <c r="AL380" s="18" t="e">
        <f>#REF!</f>
        <v>#REF!</v>
      </c>
    </row>
    <row r="381" spans="1:38" x14ac:dyDescent="0.3">
      <c r="A381" s="7" t="s">
        <v>757</v>
      </c>
      <c r="B381" s="7" t="s">
        <v>42</v>
      </c>
      <c r="C381" s="13">
        <v>1559.45</v>
      </c>
      <c r="D381" s="13">
        <v>1559.45</v>
      </c>
      <c r="E381" s="13">
        <v>1812.69</v>
      </c>
      <c r="F381" s="13">
        <v>1410.46</v>
      </c>
      <c r="G381" s="14">
        <v>2039.5196639999999</v>
      </c>
      <c r="H381" s="13">
        <v>2039.52</v>
      </c>
      <c r="I381" s="13">
        <v>1615.03</v>
      </c>
      <c r="J381" s="14">
        <v>1976.77170912</v>
      </c>
      <c r="K381" s="13">
        <v>1976.77</v>
      </c>
      <c r="L381" s="13">
        <v>1814.56</v>
      </c>
      <c r="M381" s="14">
        <v>1999.31</v>
      </c>
      <c r="N381" s="13">
        <v>1999.31</v>
      </c>
      <c r="O381" s="13">
        <v>1975.26</v>
      </c>
      <c r="P381" s="15">
        <v>2233.5857022779996</v>
      </c>
      <c r="Q381" s="16">
        <v>2345.64</v>
      </c>
      <c r="R381" s="16">
        <v>2216.14</v>
      </c>
      <c r="S381" s="17">
        <v>2351.7565614000005</v>
      </c>
      <c r="T381" s="18">
        <v>2351.7565614000005</v>
      </c>
      <c r="U381" s="19">
        <v>2202.9499999999998</v>
      </c>
      <c r="V381" s="15">
        <v>3162.57</v>
      </c>
      <c r="W381" s="19">
        <v>3162.57</v>
      </c>
      <c r="X381" s="19">
        <v>1166.56</v>
      </c>
      <c r="Y381" s="19" t="e">
        <f>#REF!</f>
        <v>#REF!</v>
      </c>
      <c r="Z381" s="19"/>
      <c r="AA381" s="19" t="e">
        <f t="shared" si="204"/>
        <v>#REF!</v>
      </c>
      <c r="AB381" s="19"/>
      <c r="AC381" s="19" t="e">
        <f t="shared" si="204"/>
        <v>#REF!</v>
      </c>
      <c r="AD381" s="19"/>
      <c r="AI381" s="18" t="e">
        <f>#REF!</f>
        <v>#REF!</v>
      </c>
      <c r="AJ381" s="18" t="e">
        <f>#REF!</f>
        <v>#REF!</v>
      </c>
      <c r="AK381" s="18" t="e">
        <f>#REF!</f>
        <v>#REF!</v>
      </c>
      <c r="AL381" s="18" t="e">
        <f>#REF!</f>
        <v>#REF!</v>
      </c>
    </row>
    <row r="382" spans="1:38" x14ac:dyDescent="0.3">
      <c r="A382" s="7" t="s">
        <v>758</v>
      </c>
      <c r="B382" s="7" t="s">
        <v>44</v>
      </c>
      <c r="C382" s="13">
        <v>485.83</v>
      </c>
      <c r="D382" s="13">
        <v>485.83</v>
      </c>
      <c r="E382" s="13">
        <v>244</v>
      </c>
      <c r="F382" s="13">
        <v>89.58</v>
      </c>
      <c r="G382" s="14">
        <v>44</v>
      </c>
      <c r="H382" s="13">
        <v>232.37</v>
      </c>
      <c r="I382" s="13">
        <v>232.37</v>
      </c>
      <c r="J382" s="14">
        <v>632.00000000000011</v>
      </c>
      <c r="K382" s="13">
        <v>1100.48</v>
      </c>
      <c r="L382" s="13">
        <v>1100.48</v>
      </c>
      <c r="M382" s="14">
        <v>800.8</v>
      </c>
      <c r="N382" s="13">
        <v>800.8</v>
      </c>
      <c r="O382" s="13">
        <v>1088.03</v>
      </c>
      <c r="P382" s="15">
        <v>744.8</v>
      </c>
      <c r="Q382" s="16">
        <v>903.29</v>
      </c>
      <c r="R382" s="16">
        <v>903.29</v>
      </c>
      <c r="S382" s="17">
        <v>649.59999999999991</v>
      </c>
      <c r="T382" s="18">
        <v>449.6</v>
      </c>
      <c r="U382" s="19">
        <v>255.91</v>
      </c>
      <c r="V382" s="15">
        <v>81.2</v>
      </c>
      <c r="W382" s="19">
        <v>81.2</v>
      </c>
      <c r="X382" s="19">
        <v>16.899999999999999</v>
      </c>
      <c r="Y382" s="19" t="e">
        <f>#REF!</f>
        <v>#REF!</v>
      </c>
      <c r="Z382" s="19"/>
      <c r="AA382" s="19" t="e">
        <f t="shared" si="204"/>
        <v>#REF!</v>
      </c>
      <c r="AB382" s="19"/>
      <c r="AC382" s="19" t="e">
        <f t="shared" si="204"/>
        <v>#REF!</v>
      </c>
      <c r="AD382" s="19"/>
      <c r="AI382" s="18" t="e">
        <f>#REF!</f>
        <v>#REF!</v>
      </c>
      <c r="AJ382" s="18" t="e">
        <f>#REF!</f>
        <v>#REF!</v>
      </c>
      <c r="AK382" s="18" t="e">
        <f>#REF!</f>
        <v>#REF!</v>
      </c>
      <c r="AL382" s="18" t="e">
        <f>#REF!</f>
        <v>#REF!</v>
      </c>
    </row>
    <row r="383" spans="1:38" x14ac:dyDescent="0.3">
      <c r="A383" s="7" t="s">
        <v>759</v>
      </c>
      <c r="B383" s="7" t="s">
        <v>46</v>
      </c>
      <c r="C383" s="13">
        <v>1872.58</v>
      </c>
      <c r="D383" s="13">
        <v>1872.58</v>
      </c>
      <c r="E383" s="13">
        <v>2773.45</v>
      </c>
      <c r="F383" s="13">
        <v>2773.45</v>
      </c>
      <c r="G383" s="14">
        <v>1882.05</v>
      </c>
      <c r="H383" s="13">
        <v>1991.92</v>
      </c>
      <c r="I383" s="13">
        <v>1991.92</v>
      </c>
      <c r="J383" s="14">
        <v>1991.92</v>
      </c>
      <c r="K383" s="13">
        <v>1991.92</v>
      </c>
      <c r="L383" s="13">
        <v>1441.4</v>
      </c>
      <c r="M383" s="14">
        <v>2270</v>
      </c>
      <c r="N383" s="13">
        <v>2270</v>
      </c>
      <c r="O383" s="13">
        <v>2207.0500000000002</v>
      </c>
      <c r="P383" s="15">
        <v>1571.7</v>
      </c>
      <c r="Q383" s="16">
        <v>2860.72</v>
      </c>
      <c r="R383" s="16">
        <v>2860.72</v>
      </c>
      <c r="S383" s="17">
        <v>2900</v>
      </c>
      <c r="T383" s="18">
        <v>4015.38</v>
      </c>
      <c r="U383" s="19">
        <v>4015.38</v>
      </c>
      <c r="V383" s="15">
        <v>3800</v>
      </c>
      <c r="W383" s="19">
        <v>3800</v>
      </c>
      <c r="X383" s="19">
        <v>2095.89</v>
      </c>
      <c r="Y383" s="19" t="e">
        <f>#REF!</f>
        <v>#REF!</v>
      </c>
      <c r="Z383" s="19"/>
      <c r="AA383" s="19" t="e">
        <f t="shared" si="204"/>
        <v>#REF!</v>
      </c>
      <c r="AB383" s="19"/>
      <c r="AC383" s="19" t="e">
        <f t="shared" si="204"/>
        <v>#REF!</v>
      </c>
      <c r="AD383" s="19"/>
      <c r="AF383" s="98" t="s">
        <v>639</v>
      </c>
      <c r="AI383" s="18" t="e">
        <f>#REF!</f>
        <v>#REF!</v>
      </c>
      <c r="AJ383" s="18" t="e">
        <f>#REF!</f>
        <v>#REF!</v>
      </c>
      <c r="AK383" s="18" t="e">
        <f>#REF!</f>
        <v>#REF!</v>
      </c>
      <c r="AL383" s="18" t="e">
        <f>#REF!</f>
        <v>#REF!</v>
      </c>
    </row>
    <row r="384" spans="1:38" x14ac:dyDescent="0.3">
      <c r="A384" s="7" t="s">
        <v>760</v>
      </c>
      <c r="B384" s="7" t="s">
        <v>48</v>
      </c>
      <c r="C384" s="13">
        <v>228.69</v>
      </c>
      <c r="D384" s="13">
        <v>228.69</v>
      </c>
      <c r="E384" s="13">
        <v>359.42</v>
      </c>
      <c r="F384" s="13">
        <v>0</v>
      </c>
      <c r="G384" s="14">
        <v>433.12613759999999</v>
      </c>
      <c r="H384" s="13">
        <v>564.94000000000005</v>
      </c>
      <c r="I384" s="13">
        <v>524.34</v>
      </c>
      <c r="J384" s="14">
        <v>524.77311743999996</v>
      </c>
      <c r="K384" s="13">
        <v>699.53</v>
      </c>
      <c r="L384" s="13">
        <v>699.53</v>
      </c>
      <c r="M384" s="14">
        <v>891.83</v>
      </c>
      <c r="N384" s="13">
        <v>891.83</v>
      </c>
      <c r="O384" s="13">
        <v>876.73</v>
      </c>
      <c r="P384" s="15">
        <v>1029.1375</v>
      </c>
      <c r="Q384" s="16">
        <v>1059.2</v>
      </c>
      <c r="R384" s="16">
        <v>973.88</v>
      </c>
      <c r="S384" s="17">
        <v>1091.5472194000004</v>
      </c>
      <c r="T384" s="18">
        <v>1091.5472194000004</v>
      </c>
      <c r="U384" s="19">
        <v>981.22</v>
      </c>
      <c r="V384" s="15">
        <v>1004.38</v>
      </c>
      <c r="W384" s="19">
        <v>1004.38</v>
      </c>
      <c r="X384" s="19">
        <v>569.38</v>
      </c>
      <c r="Y384" s="19" t="e">
        <f>#REF!</f>
        <v>#REF!</v>
      </c>
      <c r="Z384" s="19"/>
      <c r="AA384" s="19" t="e">
        <f t="shared" si="204"/>
        <v>#REF!</v>
      </c>
      <c r="AB384" s="19"/>
      <c r="AC384" s="19" t="e">
        <f t="shared" si="204"/>
        <v>#REF!</v>
      </c>
      <c r="AD384" s="19"/>
      <c r="AI384" s="18" t="e">
        <f>#REF!</f>
        <v>#REF!</v>
      </c>
      <c r="AJ384" s="18" t="e">
        <f>#REF!</f>
        <v>#REF!</v>
      </c>
      <c r="AK384" s="18" t="e">
        <f>#REF!</f>
        <v>#REF!</v>
      </c>
      <c r="AL384" s="18" t="e">
        <f>#REF!</f>
        <v>#REF!</v>
      </c>
    </row>
    <row r="385" spans="1:38" ht="28.8" x14ac:dyDescent="0.3">
      <c r="A385" s="7" t="s">
        <v>761</v>
      </c>
      <c r="B385" s="7" t="s">
        <v>701</v>
      </c>
      <c r="C385" s="13">
        <v>3474.75</v>
      </c>
      <c r="D385" s="13">
        <v>3474.75</v>
      </c>
      <c r="E385" s="13">
        <v>4000</v>
      </c>
      <c r="F385" s="13">
        <v>3580.75</v>
      </c>
      <c r="G385" s="14">
        <v>3300</v>
      </c>
      <c r="H385" s="13">
        <v>3509.5</v>
      </c>
      <c r="I385" s="13">
        <v>3509.5</v>
      </c>
      <c r="J385" s="14">
        <v>2275</v>
      </c>
      <c r="K385" s="13">
        <v>33047.26</v>
      </c>
      <c r="L385" s="13">
        <v>33047.26</v>
      </c>
      <c r="M385" s="14">
        <v>4500</v>
      </c>
      <c r="N385" s="13">
        <v>4422.33</v>
      </c>
      <c r="O385" s="13">
        <v>3080.48</v>
      </c>
      <c r="P385" s="14">
        <v>5000</v>
      </c>
      <c r="Q385" s="16">
        <v>5000</v>
      </c>
      <c r="R385" s="16">
        <v>3585.8</v>
      </c>
      <c r="S385" s="17">
        <v>3600</v>
      </c>
      <c r="T385" s="18">
        <v>3600</v>
      </c>
      <c r="U385" s="19">
        <v>2854.7</v>
      </c>
      <c r="V385" s="15">
        <v>3750</v>
      </c>
      <c r="W385" s="19">
        <v>3750</v>
      </c>
      <c r="X385" s="19">
        <v>3288.55</v>
      </c>
      <c r="Y385" s="19">
        <v>4500</v>
      </c>
      <c r="Z385" s="19"/>
      <c r="AA385" s="19">
        <v>4500</v>
      </c>
      <c r="AB385" s="19"/>
      <c r="AC385" s="19">
        <v>4500</v>
      </c>
      <c r="AD385" s="19"/>
      <c r="AE385" t="s">
        <v>762</v>
      </c>
      <c r="AF385" s="98" t="s">
        <v>763</v>
      </c>
      <c r="AG385" s="12"/>
      <c r="AI385" s="19">
        <f t="shared" ref="AI385:AI418" si="205">AC385</f>
        <v>4500</v>
      </c>
      <c r="AJ385" s="18">
        <f t="shared" ref="AJ385:AJ418" si="206">AC385</f>
        <v>4500</v>
      </c>
      <c r="AK385" s="18">
        <f t="shared" ref="AK385:AK418" si="207">AC385</f>
        <v>4500</v>
      </c>
      <c r="AL385" s="18">
        <f t="shared" ref="AL385:AL418" si="208">AC385</f>
        <v>4500</v>
      </c>
    </row>
    <row r="386" spans="1:38" hidden="1" x14ac:dyDescent="0.3">
      <c r="A386" s="7" t="s">
        <v>764</v>
      </c>
      <c r="B386" s="7" t="s">
        <v>645</v>
      </c>
      <c r="C386" s="13">
        <v>0</v>
      </c>
      <c r="D386" s="13">
        <v>0</v>
      </c>
      <c r="E386" s="13">
        <v>0</v>
      </c>
      <c r="F386" s="13">
        <v>0</v>
      </c>
      <c r="G386" s="14">
        <v>0</v>
      </c>
      <c r="H386" s="13">
        <v>0</v>
      </c>
      <c r="I386" s="13">
        <v>0</v>
      </c>
      <c r="J386" s="14">
        <v>0</v>
      </c>
      <c r="K386" s="13">
        <v>500</v>
      </c>
      <c r="L386" s="13">
        <v>478.83</v>
      </c>
      <c r="M386" s="14">
        <v>1000</v>
      </c>
      <c r="N386" s="13">
        <v>0</v>
      </c>
      <c r="O386" s="13">
        <v>0</v>
      </c>
      <c r="P386" s="14">
        <v>1000</v>
      </c>
      <c r="Q386" s="16">
        <v>1000</v>
      </c>
      <c r="R386" s="16">
        <v>0</v>
      </c>
      <c r="S386" s="17">
        <v>0</v>
      </c>
      <c r="T386" s="18">
        <v>0</v>
      </c>
      <c r="U386" s="19">
        <v>0</v>
      </c>
      <c r="V386" s="15">
        <v>0</v>
      </c>
      <c r="W386" s="19">
        <v>0</v>
      </c>
      <c r="X386" s="19">
        <v>0</v>
      </c>
      <c r="Y386" s="19">
        <v>0</v>
      </c>
      <c r="Z386" s="19"/>
      <c r="AA386" s="19">
        <v>0</v>
      </c>
      <c r="AB386" s="19"/>
      <c r="AC386" s="19">
        <v>0</v>
      </c>
      <c r="AD386" s="19"/>
      <c r="AI386" s="19">
        <f t="shared" si="205"/>
        <v>0</v>
      </c>
      <c r="AJ386" s="18">
        <f t="shared" si="206"/>
        <v>0</v>
      </c>
      <c r="AK386" s="18">
        <f t="shared" si="207"/>
        <v>0</v>
      </c>
      <c r="AL386" s="18">
        <f t="shared" si="208"/>
        <v>0</v>
      </c>
    </row>
    <row r="387" spans="1:38" hidden="1" x14ac:dyDescent="0.3">
      <c r="A387" s="7" t="s">
        <v>765</v>
      </c>
      <c r="B387" s="7" t="s">
        <v>435</v>
      </c>
      <c r="C387" s="13">
        <v>0</v>
      </c>
      <c r="D387" s="13">
        <v>0</v>
      </c>
      <c r="E387" s="13">
        <v>0</v>
      </c>
      <c r="F387" s="13">
        <v>0</v>
      </c>
      <c r="G387" s="14">
        <v>0</v>
      </c>
      <c r="H387" s="13">
        <v>14679.24</v>
      </c>
      <c r="I387" s="13">
        <v>14679.24</v>
      </c>
      <c r="J387" s="14">
        <v>0</v>
      </c>
      <c r="K387" s="13">
        <v>13000</v>
      </c>
      <c r="L387" s="13">
        <v>13000</v>
      </c>
      <c r="M387" s="14">
        <v>0</v>
      </c>
      <c r="N387" s="13">
        <v>0</v>
      </c>
      <c r="O387" s="13">
        <v>0</v>
      </c>
      <c r="P387" s="14">
        <v>0</v>
      </c>
      <c r="Q387" s="16">
        <v>0</v>
      </c>
      <c r="R387" s="16">
        <v>0</v>
      </c>
      <c r="S387" s="17">
        <v>0</v>
      </c>
      <c r="T387" s="18">
        <v>0</v>
      </c>
      <c r="U387" s="19">
        <v>0</v>
      </c>
      <c r="V387" s="15">
        <v>0</v>
      </c>
      <c r="W387" s="19">
        <v>0</v>
      </c>
      <c r="X387" s="19">
        <v>0</v>
      </c>
      <c r="Y387" s="19">
        <v>0</v>
      </c>
      <c r="Z387" s="19"/>
      <c r="AA387" s="19">
        <v>0</v>
      </c>
      <c r="AB387" s="19"/>
      <c r="AC387" s="19">
        <v>0</v>
      </c>
      <c r="AD387" s="19"/>
      <c r="AI387" s="19">
        <f t="shared" si="205"/>
        <v>0</v>
      </c>
      <c r="AJ387" s="18">
        <f t="shared" si="206"/>
        <v>0</v>
      </c>
      <c r="AK387" s="18">
        <f t="shared" si="207"/>
        <v>0</v>
      </c>
      <c r="AL387" s="18">
        <f t="shared" si="208"/>
        <v>0</v>
      </c>
    </row>
    <row r="388" spans="1:38" x14ac:dyDescent="0.3">
      <c r="A388" s="7" t="s">
        <v>766</v>
      </c>
      <c r="B388" s="7" t="s">
        <v>767</v>
      </c>
      <c r="C388" s="13">
        <v>0</v>
      </c>
      <c r="D388" s="13">
        <v>0</v>
      </c>
      <c r="E388" s="13">
        <v>0</v>
      </c>
      <c r="F388" s="13">
        <v>0</v>
      </c>
      <c r="G388" s="14">
        <v>0</v>
      </c>
      <c r="H388" s="13">
        <v>0</v>
      </c>
      <c r="I388" s="13">
        <v>0</v>
      </c>
      <c r="J388" s="14">
        <v>10000</v>
      </c>
      <c r="K388" s="13">
        <v>15000</v>
      </c>
      <c r="L388" s="13">
        <v>15000</v>
      </c>
      <c r="M388" s="14">
        <v>10000</v>
      </c>
      <c r="N388" s="13">
        <v>73854.48</v>
      </c>
      <c r="O388" s="13">
        <v>73196.149999999994</v>
      </c>
      <c r="P388" s="14">
        <v>0</v>
      </c>
      <c r="Q388" s="16">
        <v>0</v>
      </c>
      <c r="R388" s="16">
        <v>0</v>
      </c>
      <c r="S388" s="17">
        <v>10000</v>
      </c>
      <c r="T388" s="18">
        <v>158825</v>
      </c>
      <c r="U388" s="19">
        <v>150271.84</v>
      </c>
      <c r="V388" s="15">
        <v>0</v>
      </c>
      <c r="W388" s="19">
        <v>0</v>
      </c>
      <c r="X388" s="19">
        <v>0</v>
      </c>
      <c r="Y388" s="19">
        <v>0</v>
      </c>
      <c r="Z388" s="19"/>
      <c r="AA388" s="19">
        <v>0</v>
      </c>
      <c r="AB388" s="19"/>
      <c r="AC388" s="19">
        <v>0</v>
      </c>
      <c r="AD388" s="19"/>
      <c r="AE388" s="12"/>
      <c r="AH388" s="12"/>
      <c r="AI388" s="108">
        <f t="shared" si="205"/>
        <v>0</v>
      </c>
      <c r="AJ388" s="18">
        <f t="shared" si="206"/>
        <v>0</v>
      </c>
      <c r="AK388" s="18">
        <f t="shared" si="207"/>
        <v>0</v>
      </c>
      <c r="AL388" s="18">
        <f t="shared" si="208"/>
        <v>0</v>
      </c>
    </row>
    <row r="389" spans="1:38" x14ac:dyDescent="0.3">
      <c r="A389" s="7" t="s">
        <v>768</v>
      </c>
      <c r="B389" s="7" t="s">
        <v>769</v>
      </c>
      <c r="C389" s="13">
        <v>1366.65</v>
      </c>
      <c r="D389" s="13">
        <v>1366.65</v>
      </c>
      <c r="E389" s="13">
        <v>0</v>
      </c>
      <c r="F389" s="13">
        <v>0</v>
      </c>
      <c r="G389" s="14">
        <v>0</v>
      </c>
      <c r="H389" s="13">
        <v>0</v>
      </c>
      <c r="I389" s="13">
        <v>0</v>
      </c>
      <c r="J389" s="14">
        <v>0</v>
      </c>
      <c r="K389" s="13">
        <v>0</v>
      </c>
      <c r="L389" s="13">
        <v>0</v>
      </c>
      <c r="M389" s="14">
        <v>0</v>
      </c>
      <c r="N389" s="13">
        <v>0</v>
      </c>
      <c r="O389" s="13">
        <v>0</v>
      </c>
      <c r="P389" s="14">
        <v>0</v>
      </c>
      <c r="Q389" s="16">
        <v>0</v>
      </c>
      <c r="R389" s="16">
        <v>0</v>
      </c>
      <c r="S389" s="17">
        <v>0</v>
      </c>
      <c r="T389" s="18">
        <v>3795</v>
      </c>
      <c r="U389" s="19">
        <v>3795</v>
      </c>
      <c r="V389" s="15">
        <v>0</v>
      </c>
      <c r="W389" s="19">
        <v>0</v>
      </c>
      <c r="X389" s="19">
        <v>0</v>
      </c>
      <c r="Y389" s="19">
        <v>0</v>
      </c>
      <c r="Z389" s="19"/>
      <c r="AA389" s="19">
        <v>0</v>
      </c>
      <c r="AB389" s="19"/>
      <c r="AC389" s="19">
        <v>0</v>
      </c>
      <c r="AD389" s="19"/>
      <c r="AI389" s="19">
        <f t="shared" si="205"/>
        <v>0</v>
      </c>
      <c r="AJ389" s="18">
        <f t="shared" si="206"/>
        <v>0</v>
      </c>
      <c r="AK389" s="18">
        <f t="shared" si="207"/>
        <v>0</v>
      </c>
      <c r="AL389" s="18">
        <f t="shared" si="208"/>
        <v>0</v>
      </c>
    </row>
    <row r="390" spans="1:38" ht="86.4" x14ac:dyDescent="0.3">
      <c r="A390" s="7" t="s">
        <v>770</v>
      </c>
      <c r="B390" s="7" t="s">
        <v>441</v>
      </c>
      <c r="C390" s="13">
        <v>7757.41</v>
      </c>
      <c r="D390" s="13">
        <v>7757.41</v>
      </c>
      <c r="E390" s="13">
        <v>4900</v>
      </c>
      <c r="F390" s="13">
        <v>4765.59</v>
      </c>
      <c r="G390" s="14">
        <v>5000</v>
      </c>
      <c r="H390" s="13">
        <v>28613</v>
      </c>
      <c r="I390" s="13">
        <v>24858.55</v>
      </c>
      <c r="J390" s="14">
        <v>13580</v>
      </c>
      <c r="K390" s="13">
        <v>34885.800000000003</v>
      </c>
      <c r="L390" s="13">
        <v>34885.800000000003</v>
      </c>
      <c r="M390" s="14">
        <v>32500</v>
      </c>
      <c r="N390" s="13">
        <v>58760.71</v>
      </c>
      <c r="O390" s="13">
        <v>52459.91</v>
      </c>
      <c r="P390" s="14">
        <v>35000</v>
      </c>
      <c r="Q390" s="16">
        <v>35000</v>
      </c>
      <c r="R390" s="16">
        <v>28046.2</v>
      </c>
      <c r="S390" s="17">
        <v>35000</v>
      </c>
      <c r="T390" s="18">
        <v>42500</v>
      </c>
      <c r="U390" s="19">
        <v>40283.550000000003</v>
      </c>
      <c r="V390" s="15">
        <v>32500</v>
      </c>
      <c r="W390" s="19">
        <v>32500</v>
      </c>
      <c r="X390" s="19">
        <v>23039.95</v>
      </c>
      <c r="Y390" s="19">
        <v>35750</v>
      </c>
      <c r="Z390" s="19"/>
      <c r="AA390" s="19">
        <v>35750</v>
      </c>
      <c r="AB390" s="19"/>
      <c r="AC390" s="19">
        <v>35750</v>
      </c>
      <c r="AD390" s="19"/>
      <c r="AE390" t="s">
        <v>771</v>
      </c>
      <c r="AF390" s="122" t="s">
        <v>772</v>
      </c>
      <c r="AI390" s="19">
        <f t="shared" si="205"/>
        <v>35750</v>
      </c>
      <c r="AJ390" s="18">
        <f t="shared" si="206"/>
        <v>35750</v>
      </c>
      <c r="AK390" s="18">
        <f t="shared" si="207"/>
        <v>35750</v>
      </c>
      <c r="AL390" s="18">
        <f t="shared" si="208"/>
        <v>35750</v>
      </c>
    </row>
    <row r="391" spans="1:38" ht="28.8" x14ac:dyDescent="0.3">
      <c r="A391" s="7" t="s">
        <v>773</v>
      </c>
      <c r="B391" s="7" t="s">
        <v>56</v>
      </c>
      <c r="C391" s="13">
        <v>321.2</v>
      </c>
      <c r="D391" s="13">
        <v>321.2</v>
      </c>
      <c r="E391" s="13">
        <v>450</v>
      </c>
      <c r="F391" s="13">
        <v>322.92</v>
      </c>
      <c r="G391" s="14">
        <v>0</v>
      </c>
      <c r="H391" s="13">
        <v>0</v>
      </c>
      <c r="I391" s="13">
        <v>0</v>
      </c>
      <c r="J391" s="14">
        <v>0</v>
      </c>
      <c r="K391" s="13">
        <v>0</v>
      </c>
      <c r="L391" s="13">
        <v>0</v>
      </c>
      <c r="M391" s="14">
        <v>0</v>
      </c>
      <c r="N391" s="13">
        <v>0</v>
      </c>
      <c r="O391" s="13">
        <v>0</v>
      </c>
      <c r="P391" s="14">
        <v>0</v>
      </c>
      <c r="Q391" s="16">
        <v>0</v>
      </c>
      <c r="R391" s="16">
        <v>0</v>
      </c>
      <c r="S391" s="17">
        <v>20000</v>
      </c>
      <c r="T391" s="18">
        <v>5000</v>
      </c>
      <c r="U391" s="19">
        <v>0</v>
      </c>
      <c r="V391" s="15">
        <v>10000</v>
      </c>
      <c r="W391" s="19">
        <v>10000</v>
      </c>
      <c r="X391" s="19">
        <v>0</v>
      </c>
      <c r="Y391" s="19">
        <v>10000</v>
      </c>
      <c r="Z391" s="19"/>
      <c r="AA391" s="19">
        <v>10000</v>
      </c>
      <c r="AB391" s="19"/>
      <c r="AC391" s="19">
        <v>10000</v>
      </c>
      <c r="AD391" s="19"/>
      <c r="AE391" t="s">
        <v>598</v>
      </c>
      <c r="AF391" s="12" t="s">
        <v>1796</v>
      </c>
      <c r="AG391" s="122" t="s">
        <v>774</v>
      </c>
      <c r="AI391" s="19">
        <f t="shared" si="205"/>
        <v>10000</v>
      </c>
      <c r="AJ391" s="18">
        <f t="shared" si="206"/>
        <v>10000</v>
      </c>
      <c r="AK391" s="18">
        <f t="shared" si="207"/>
        <v>10000</v>
      </c>
      <c r="AL391" s="18">
        <f t="shared" si="208"/>
        <v>10000</v>
      </c>
    </row>
    <row r="392" spans="1:38" hidden="1" x14ac:dyDescent="0.3">
      <c r="A392" s="7" t="s">
        <v>775</v>
      </c>
      <c r="B392" s="7" t="s">
        <v>776</v>
      </c>
      <c r="C392" s="13">
        <v>54468.75</v>
      </c>
      <c r="D392" s="13">
        <v>54468.75</v>
      </c>
      <c r="E392" s="13">
        <v>0</v>
      </c>
      <c r="F392" s="13">
        <v>0</v>
      </c>
      <c r="G392" s="14">
        <v>0</v>
      </c>
      <c r="H392" s="13">
        <v>0</v>
      </c>
      <c r="I392" s="13">
        <v>0</v>
      </c>
      <c r="J392" s="14">
        <v>0</v>
      </c>
      <c r="K392" s="13">
        <v>0</v>
      </c>
      <c r="L392" s="13">
        <v>0</v>
      </c>
      <c r="M392" s="14">
        <v>0</v>
      </c>
      <c r="N392" s="13">
        <v>0</v>
      </c>
      <c r="O392" s="13">
        <v>0</v>
      </c>
      <c r="P392" s="14">
        <v>0</v>
      </c>
      <c r="Q392" s="16">
        <v>0</v>
      </c>
      <c r="R392" s="16">
        <v>0</v>
      </c>
      <c r="S392" s="17">
        <v>0</v>
      </c>
      <c r="T392" s="18">
        <v>0</v>
      </c>
      <c r="U392" s="19">
        <v>0</v>
      </c>
      <c r="V392" s="11"/>
      <c r="X392" s="19"/>
      <c r="Y392" s="19"/>
      <c r="Z392" s="19"/>
      <c r="AA392" s="19"/>
      <c r="AB392" s="19"/>
      <c r="AC392" s="19"/>
      <c r="AD392" s="19"/>
      <c r="AI392" s="19">
        <f t="shared" si="205"/>
        <v>0</v>
      </c>
      <c r="AJ392" s="18">
        <f t="shared" si="206"/>
        <v>0</v>
      </c>
      <c r="AK392" s="18">
        <f t="shared" si="207"/>
        <v>0</v>
      </c>
      <c r="AL392" s="18">
        <f t="shared" si="208"/>
        <v>0</v>
      </c>
    </row>
    <row r="393" spans="1:38" hidden="1" x14ac:dyDescent="0.3">
      <c r="A393" s="7" t="s">
        <v>777</v>
      </c>
      <c r="B393" s="7" t="s">
        <v>778</v>
      </c>
      <c r="C393" s="13">
        <v>55627.839999999997</v>
      </c>
      <c r="D393" s="13">
        <v>48944.97</v>
      </c>
      <c r="E393" s="13">
        <v>3400</v>
      </c>
      <c r="F393" s="13">
        <v>3140</v>
      </c>
      <c r="G393" s="14">
        <v>0</v>
      </c>
      <c r="H393" s="13">
        <v>160.5</v>
      </c>
      <c r="I393" s="13">
        <v>110</v>
      </c>
      <c r="J393" s="14">
        <v>0</v>
      </c>
      <c r="K393" s="13">
        <v>0</v>
      </c>
      <c r="L393" s="13">
        <v>0</v>
      </c>
      <c r="M393" s="14">
        <v>0</v>
      </c>
      <c r="N393" s="13">
        <v>0</v>
      </c>
      <c r="O393" s="13">
        <v>0</v>
      </c>
      <c r="P393" s="14">
        <v>0</v>
      </c>
      <c r="Q393" s="16">
        <v>0</v>
      </c>
      <c r="R393" s="16">
        <v>0</v>
      </c>
      <c r="S393" s="17">
        <v>0</v>
      </c>
      <c r="T393" s="18">
        <v>0</v>
      </c>
      <c r="U393" s="19">
        <v>0</v>
      </c>
      <c r="V393" s="11"/>
      <c r="X393" s="19"/>
      <c r="Y393" s="19"/>
      <c r="Z393" s="19"/>
      <c r="AA393" s="19"/>
      <c r="AB393" s="19"/>
      <c r="AC393" s="19"/>
      <c r="AD393" s="19"/>
      <c r="AI393" s="19">
        <f t="shared" si="205"/>
        <v>0</v>
      </c>
      <c r="AJ393" s="18">
        <f t="shared" si="206"/>
        <v>0</v>
      </c>
      <c r="AK393" s="18">
        <f t="shared" si="207"/>
        <v>0</v>
      </c>
      <c r="AL393" s="18">
        <f t="shared" si="208"/>
        <v>0</v>
      </c>
    </row>
    <row r="394" spans="1:38" hidden="1" x14ac:dyDescent="0.3">
      <c r="A394" s="7" t="s">
        <v>779</v>
      </c>
      <c r="B394" s="7" t="s">
        <v>60</v>
      </c>
      <c r="C394" s="13">
        <v>0</v>
      </c>
      <c r="D394" s="13">
        <v>0</v>
      </c>
      <c r="E394" s="13">
        <v>0</v>
      </c>
      <c r="F394" s="13">
        <v>0</v>
      </c>
      <c r="G394" s="14">
        <v>0</v>
      </c>
      <c r="H394" s="13">
        <v>0</v>
      </c>
      <c r="I394" s="13">
        <v>0</v>
      </c>
      <c r="J394" s="14">
        <v>0</v>
      </c>
      <c r="K394" s="13">
        <v>0</v>
      </c>
      <c r="L394" s="13">
        <v>0</v>
      </c>
      <c r="M394" s="14">
        <v>0</v>
      </c>
      <c r="N394" s="13">
        <v>77.67</v>
      </c>
      <c r="O394" s="13">
        <v>77.67</v>
      </c>
      <c r="P394" s="14">
        <v>250</v>
      </c>
      <c r="Q394" s="16">
        <v>250</v>
      </c>
      <c r="R394" s="16">
        <v>0</v>
      </c>
      <c r="S394" s="17">
        <v>0</v>
      </c>
      <c r="T394" s="18">
        <v>0</v>
      </c>
      <c r="U394" s="19">
        <v>0</v>
      </c>
      <c r="V394" s="15">
        <v>0</v>
      </c>
      <c r="W394" s="19">
        <v>0</v>
      </c>
      <c r="X394" s="19">
        <v>0</v>
      </c>
      <c r="Y394" s="19">
        <v>0</v>
      </c>
      <c r="Z394" s="19"/>
      <c r="AA394" s="19">
        <v>0</v>
      </c>
      <c r="AB394" s="19"/>
      <c r="AC394" s="19">
        <v>0</v>
      </c>
      <c r="AD394" s="19"/>
      <c r="AI394" s="19">
        <f t="shared" si="205"/>
        <v>0</v>
      </c>
      <c r="AJ394" s="18">
        <f t="shared" si="206"/>
        <v>0</v>
      </c>
      <c r="AK394" s="18">
        <f t="shared" si="207"/>
        <v>0</v>
      </c>
      <c r="AL394" s="18">
        <f t="shared" si="208"/>
        <v>0</v>
      </c>
    </row>
    <row r="395" spans="1:38" x14ac:dyDescent="0.3">
      <c r="A395" s="7" t="s">
        <v>780</v>
      </c>
      <c r="B395" s="7" t="s">
        <v>681</v>
      </c>
      <c r="C395" s="13">
        <v>23922.62</v>
      </c>
      <c r="D395" s="13">
        <v>25364.35</v>
      </c>
      <c r="E395" s="13">
        <v>25375.86</v>
      </c>
      <c r="F395" s="13">
        <v>23815.72</v>
      </c>
      <c r="G395" s="14">
        <v>27000</v>
      </c>
      <c r="H395" s="13">
        <v>27000</v>
      </c>
      <c r="I395" s="13">
        <v>21121.95</v>
      </c>
      <c r="J395" s="14">
        <v>25000</v>
      </c>
      <c r="K395" s="13">
        <v>26878.04</v>
      </c>
      <c r="L395" s="13">
        <v>26878.04</v>
      </c>
      <c r="M395" s="14">
        <v>27000</v>
      </c>
      <c r="N395" s="13">
        <v>27000</v>
      </c>
      <c r="O395" s="13">
        <v>24359.17</v>
      </c>
      <c r="P395" s="14">
        <v>27000</v>
      </c>
      <c r="Q395" s="16">
        <v>27000</v>
      </c>
      <c r="R395" s="16">
        <v>26498.91</v>
      </c>
      <c r="S395" s="17">
        <v>27000</v>
      </c>
      <c r="T395" s="18">
        <v>29262.62</v>
      </c>
      <c r="U395" s="19">
        <v>29075.37</v>
      </c>
      <c r="V395" s="15">
        <v>30850</v>
      </c>
      <c r="W395" s="19">
        <v>30850</v>
      </c>
      <c r="X395" s="19">
        <v>9205.5499999999993</v>
      </c>
      <c r="Y395" s="19">
        <v>45041</v>
      </c>
      <c r="Z395" s="19"/>
      <c r="AA395" s="19">
        <v>45041</v>
      </c>
      <c r="AB395" s="19"/>
      <c r="AC395" s="19">
        <v>45041</v>
      </c>
      <c r="AD395" s="19"/>
      <c r="AE395" t="s">
        <v>682</v>
      </c>
      <c r="AF395" s="12" t="s">
        <v>781</v>
      </c>
      <c r="AI395" s="19">
        <f t="shared" si="205"/>
        <v>45041</v>
      </c>
      <c r="AJ395" s="18">
        <f t="shared" si="206"/>
        <v>45041</v>
      </c>
      <c r="AK395" s="18">
        <f t="shared" si="207"/>
        <v>45041</v>
      </c>
      <c r="AL395" s="18">
        <f t="shared" si="208"/>
        <v>45041</v>
      </c>
    </row>
    <row r="396" spans="1:38" hidden="1" x14ac:dyDescent="0.3">
      <c r="A396" s="7" t="s">
        <v>782</v>
      </c>
      <c r="B396" s="7" t="s">
        <v>783</v>
      </c>
      <c r="C396" s="13">
        <v>1547.74</v>
      </c>
      <c r="D396" s="13">
        <v>1547.74</v>
      </c>
      <c r="E396" s="13">
        <v>0</v>
      </c>
      <c r="F396" s="13">
        <v>0</v>
      </c>
      <c r="G396" s="14">
        <v>0</v>
      </c>
      <c r="H396" s="13">
        <v>0</v>
      </c>
      <c r="I396" s="13">
        <v>0</v>
      </c>
      <c r="J396" s="14">
        <v>0</v>
      </c>
      <c r="K396" s="13">
        <v>0</v>
      </c>
      <c r="L396" s="13">
        <v>0</v>
      </c>
      <c r="M396" s="14">
        <v>0</v>
      </c>
      <c r="N396" s="13">
        <v>0</v>
      </c>
      <c r="O396" s="13">
        <v>0</v>
      </c>
      <c r="P396" s="14">
        <v>0</v>
      </c>
      <c r="Q396" s="16">
        <v>0</v>
      </c>
      <c r="R396" s="16">
        <v>0</v>
      </c>
      <c r="S396" s="17">
        <v>0</v>
      </c>
      <c r="T396" s="18">
        <v>0</v>
      </c>
      <c r="U396" s="19">
        <v>0</v>
      </c>
      <c r="V396" s="15">
        <v>0</v>
      </c>
      <c r="W396" s="19">
        <v>0</v>
      </c>
      <c r="X396" s="19"/>
      <c r="Y396" s="19"/>
      <c r="Z396" s="19"/>
      <c r="AA396" s="19"/>
      <c r="AB396" s="19"/>
      <c r="AC396" s="19"/>
      <c r="AD396" s="19"/>
      <c r="AI396" s="19">
        <f t="shared" si="205"/>
        <v>0</v>
      </c>
      <c r="AJ396" s="18">
        <f t="shared" si="206"/>
        <v>0</v>
      </c>
      <c r="AK396" s="18">
        <f t="shared" si="207"/>
        <v>0</v>
      </c>
      <c r="AL396" s="18">
        <f t="shared" si="208"/>
        <v>0</v>
      </c>
    </row>
    <row r="397" spans="1:38" x14ac:dyDescent="0.3">
      <c r="A397" s="7" t="s">
        <v>784</v>
      </c>
      <c r="B397" s="7" t="s">
        <v>651</v>
      </c>
      <c r="C397" s="13">
        <v>422.75</v>
      </c>
      <c r="D397" s="13">
        <v>422.75</v>
      </c>
      <c r="E397" s="13">
        <v>8500</v>
      </c>
      <c r="F397" s="13">
        <v>8422.68</v>
      </c>
      <c r="G397" s="14">
        <v>4000</v>
      </c>
      <c r="H397" s="13">
        <v>9000</v>
      </c>
      <c r="I397" s="13">
        <v>7805.65</v>
      </c>
      <c r="J397" s="14">
        <v>6250</v>
      </c>
      <c r="K397" s="13">
        <v>9394.1200000000008</v>
      </c>
      <c r="L397" s="13">
        <v>9394.1200000000008</v>
      </c>
      <c r="M397" s="14">
        <v>10000</v>
      </c>
      <c r="N397" s="13">
        <v>4500</v>
      </c>
      <c r="O397" s="13">
        <v>4256.3100000000004</v>
      </c>
      <c r="P397" s="14">
        <v>10000</v>
      </c>
      <c r="Q397" s="16">
        <v>10000</v>
      </c>
      <c r="R397" s="16">
        <v>648.69000000000005</v>
      </c>
      <c r="S397" s="17">
        <v>950</v>
      </c>
      <c r="T397" s="18">
        <v>950</v>
      </c>
      <c r="U397" s="19">
        <v>946.69</v>
      </c>
      <c r="V397" s="15">
        <v>850</v>
      </c>
      <c r="W397" s="19">
        <v>850</v>
      </c>
      <c r="X397" s="19">
        <v>0</v>
      </c>
      <c r="Y397" s="19">
        <v>893</v>
      </c>
      <c r="Z397" s="19"/>
      <c r="AA397" s="19">
        <v>893</v>
      </c>
      <c r="AB397" s="19"/>
      <c r="AC397" s="19">
        <v>893</v>
      </c>
      <c r="AD397" s="19"/>
      <c r="AE397" t="s">
        <v>615</v>
      </c>
      <c r="AF397" s="122" t="s">
        <v>652</v>
      </c>
      <c r="AH397" s="125" t="s">
        <v>654</v>
      </c>
      <c r="AI397" s="167">
        <f t="shared" si="205"/>
        <v>893</v>
      </c>
      <c r="AJ397" s="18">
        <f t="shared" si="206"/>
        <v>893</v>
      </c>
      <c r="AK397" s="18">
        <f t="shared" si="207"/>
        <v>893</v>
      </c>
      <c r="AL397" s="18">
        <f t="shared" si="208"/>
        <v>893</v>
      </c>
    </row>
    <row r="398" spans="1:38" ht="15" customHeight="1" x14ac:dyDescent="0.3">
      <c r="A398" s="7" t="s">
        <v>785</v>
      </c>
      <c r="B398" s="25" t="s">
        <v>786</v>
      </c>
      <c r="C398" s="13">
        <v>2129.52</v>
      </c>
      <c r="D398" s="13">
        <v>2129.52</v>
      </c>
      <c r="E398" s="13">
        <v>2820</v>
      </c>
      <c r="F398" s="13">
        <v>2800</v>
      </c>
      <c r="G398" s="14">
        <v>3600</v>
      </c>
      <c r="H398" s="13">
        <v>4720</v>
      </c>
      <c r="I398" s="13">
        <v>4260</v>
      </c>
      <c r="J398" s="14">
        <v>3840</v>
      </c>
      <c r="K398" s="13">
        <v>12524</v>
      </c>
      <c r="L398" s="13">
        <v>12524</v>
      </c>
      <c r="M398" s="14">
        <v>15000</v>
      </c>
      <c r="N398" s="13">
        <v>15332.86</v>
      </c>
      <c r="O398" s="13">
        <v>16178.78</v>
      </c>
      <c r="P398" s="14">
        <v>25000</v>
      </c>
      <c r="Q398" s="16">
        <v>25000</v>
      </c>
      <c r="R398" s="16">
        <v>22598.53</v>
      </c>
      <c r="S398" s="17">
        <v>20000</v>
      </c>
      <c r="T398" s="18">
        <v>21175</v>
      </c>
      <c r="U398" s="19">
        <v>21175</v>
      </c>
      <c r="V398" s="15">
        <v>21600</v>
      </c>
      <c r="W398" s="19">
        <v>21600</v>
      </c>
      <c r="X398" s="19">
        <v>13350</v>
      </c>
      <c r="Y398" s="19">
        <v>22680</v>
      </c>
      <c r="Z398" s="19"/>
      <c r="AA398" s="19">
        <v>22680</v>
      </c>
      <c r="AB398" s="19"/>
      <c r="AC398" s="19">
        <v>22680</v>
      </c>
      <c r="AD398" s="19"/>
      <c r="AE398" t="s">
        <v>615</v>
      </c>
      <c r="AF398" s="122" t="s">
        <v>787</v>
      </c>
      <c r="AG398" s="122" t="s">
        <v>788</v>
      </c>
      <c r="AI398" s="19">
        <f t="shared" si="205"/>
        <v>22680</v>
      </c>
      <c r="AJ398" s="18">
        <f t="shared" si="206"/>
        <v>22680</v>
      </c>
      <c r="AK398" s="18">
        <f t="shared" si="207"/>
        <v>22680</v>
      </c>
      <c r="AL398" s="18">
        <f t="shared" si="208"/>
        <v>22680</v>
      </c>
    </row>
    <row r="399" spans="1:38" ht="43.2" x14ac:dyDescent="0.3">
      <c r="A399" s="7" t="s">
        <v>789</v>
      </c>
      <c r="B399" s="7" t="s">
        <v>71</v>
      </c>
      <c r="C399" s="13">
        <v>0</v>
      </c>
      <c r="D399" s="13">
        <v>0</v>
      </c>
      <c r="E399" s="13">
        <v>0</v>
      </c>
      <c r="F399" s="13">
        <v>0</v>
      </c>
      <c r="G399" s="14">
        <v>0</v>
      </c>
      <c r="H399" s="13">
        <v>0</v>
      </c>
      <c r="I399" s="13">
        <v>0</v>
      </c>
      <c r="J399" s="14">
        <v>0</v>
      </c>
      <c r="K399" s="13">
        <v>231.48</v>
      </c>
      <c r="L399" s="13">
        <v>231.48</v>
      </c>
      <c r="M399" s="14">
        <v>250</v>
      </c>
      <c r="N399" s="13">
        <v>250</v>
      </c>
      <c r="O399" s="13">
        <v>190.04</v>
      </c>
      <c r="P399" s="14">
        <v>500</v>
      </c>
      <c r="Q399" s="16">
        <v>500</v>
      </c>
      <c r="R399" s="16">
        <v>0</v>
      </c>
      <c r="S399" s="17">
        <v>237.5</v>
      </c>
      <c r="T399" s="18">
        <v>237.5</v>
      </c>
      <c r="U399" s="19">
        <v>263.57</v>
      </c>
      <c r="V399" s="15">
        <v>256.5</v>
      </c>
      <c r="W399" s="19">
        <v>256.5</v>
      </c>
      <c r="X399" s="19">
        <v>0</v>
      </c>
      <c r="Y399" s="19">
        <v>264.2</v>
      </c>
      <c r="Z399" s="19"/>
      <c r="AA399" s="19">
        <v>264.2</v>
      </c>
      <c r="AB399" s="19"/>
      <c r="AC399" s="19">
        <v>264.2</v>
      </c>
      <c r="AD399" s="19"/>
      <c r="AE399" t="s">
        <v>607</v>
      </c>
      <c r="AG399" s="122" t="s">
        <v>790</v>
      </c>
      <c r="AI399" s="19">
        <f t="shared" si="205"/>
        <v>264.2</v>
      </c>
      <c r="AJ399" s="18">
        <f t="shared" si="206"/>
        <v>264.2</v>
      </c>
      <c r="AK399" s="18">
        <f t="shared" si="207"/>
        <v>264.2</v>
      </c>
      <c r="AL399" s="18">
        <f t="shared" si="208"/>
        <v>264.2</v>
      </c>
    </row>
    <row r="400" spans="1:38" x14ac:dyDescent="0.3">
      <c r="A400" s="7" t="s">
        <v>791</v>
      </c>
      <c r="B400" s="7" t="s">
        <v>73</v>
      </c>
      <c r="C400" s="13"/>
      <c r="D400" s="13"/>
      <c r="E400" s="13"/>
      <c r="F400" s="13"/>
      <c r="G400" s="14"/>
      <c r="H400" s="13"/>
      <c r="I400" s="13"/>
      <c r="J400" s="14"/>
      <c r="K400" s="13"/>
      <c r="L400" s="13"/>
      <c r="M400" s="14"/>
      <c r="N400" s="13"/>
      <c r="O400" s="13"/>
      <c r="P400" s="14"/>
      <c r="Q400" s="16"/>
      <c r="R400" s="16"/>
      <c r="S400" s="17"/>
      <c r="T400" s="18"/>
      <c r="U400" s="19">
        <v>0</v>
      </c>
      <c r="V400" s="15">
        <v>500</v>
      </c>
      <c r="W400" s="19">
        <v>500</v>
      </c>
      <c r="X400" s="19">
        <v>0</v>
      </c>
      <c r="Y400" s="19">
        <v>500</v>
      </c>
      <c r="Z400" s="19"/>
      <c r="AA400" s="19">
        <v>500</v>
      </c>
      <c r="AB400" s="19"/>
      <c r="AC400" s="19">
        <v>500</v>
      </c>
      <c r="AD400" s="19"/>
      <c r="AE400" t="s">
        <v>598</v>
      </c>
      <c r="AF400" s="12" t="s">
        <v>1797</v>
      </c>
      <c r="AG400" s="125" t="s">
        <v>792</v>
      </c>
      <c r="AI400" s="19">
        <f t="shared" si="205"/>
        <v>500</v>
      </c>
      <c r="AJ400" s="18">
        <f t="shared" si="206"/>
        <v>500</v>
      </c>
      <c r="AK400" s="18">
        <f t="shared" si="207"/>
        <v>500</v>
      </c>
      <c r="AL400" s="18">
        <f t="shared" si="208"/>
        <v>500</v>
      </c>
    </row>
    <row r="401" spans="1:38" hidden="1" x14ac:dyDescent="0.3">
      <c r="A401" s="7" t="s">
        <v>793</v>
      </c>
      <c r="B401" s="7" t="s">
        <v>794</v>
      </c>
      <c r="C401" s="13"/>
      <c r="D401" s="13"/>
      <c r="E401" s="13"/>
      <c r="F401" s="13"/>
      <c r="G401" s="14"/>
      <c r="H401" s="13"/>
      <c r="I401" s="13"/>
      <c r="J401" s="14">
        <v>125</v>
      </c>
      <c r="K401" s="13"/>
      <c r="L401" s="13"/>
      <c r="M401" s="14">
        <v>0</v>
      </c>
      <c r="N401" s="13">
        <v>0</v>
      </c>
      <c r="O401" s="13">
        <v>0</v>
      </c>
      <c r="P401" s="14">
        <v>0</v>
      </c>
      <c r="Q401" s="16">
        <v>0</v>
      </c>
      <c r="R401" s="16">
        <v>0</v>
      </c>
      <c r="S401" s="17">
        <v>0</v>
      </c>
      <c r="T401" s="18">
        <v>0</v>
      </c>
      <c r="U401" s="19">
        <v>0</v>
      </c>
      <c r="V401" s="15">
        <v>0</v>
      </c>
      <c r="W401" s="19">
        <v>0</v>
      </c>
      <c r="X401" s="19">
        <v>0</v>
      </c>
      <c r="Y401" s="19">
        <v>0</v>
      </c>
      <c r="Z401" s="19"/>
      <c r="AA401" s="19">
        <v>0</v>
      </c>
      <c r="AB401" s="19"/>
      <c r="AC401" s="19">
        <v>0</v>
      </c>
      <c r="AD401" s="19"/>
      <c r="AI401" s="19">
        <f t="shared" si="205"/>
        <v>0</v>
      </c>
      <c r="AJ401" s="18">
        <f t="shared" si="206"/>
        <v>0</v>
      </c>
      <c r="AK401" s="18">
        <f t="shared" si="207"/>
        <v>0</v>
      </c>
      <c r="AL401" s="18">
        <f t="shared" si="208"/>
        <v>0</v>
      </c>
    </row>
    <row r="402" spans="1:38" x14ac:dyDescent="0.3">
      <c r="A402" s="7" t="s">
        <v>795</v>
      </c>
      <c r="B402" s="7" t="s">
        <v>796</v>
      </c>
      <c r="C402" s="13">
        <v>8157.77</v>
      </c>
      <c r="D402" s="13">
        <v>8157.77</v>
      </c>
      <c r="E402" s="13">
        <v>7092.31</v>
      </c>
      <c r="F402" s="13">
        <v>0</v>
      </c>
      <c r="G402" s="14">
        <v>10000</v>
      </c>
      <c r="H402" s="13">
        <v>0</v>
      </c>
      <c r="I402" s="13">
        <v>0</v>
      </c>
      <c r="J402" s="14">
        <v>5000</v>
      </c>
      <c r="K402" s="13">
        <v>0</v>
      </c>
      <c r="L402" s="13">
        <v>0</v>
      </c>
      <c r="M402" s="14">
        <v>5000</v>
      </c>
      <c r="N402" s="13">
        <v>296.82</v>
      </c>
      <c r="O402" s="13">
        <v>296.82</v>
      </c>
      <c r="P402" s="14">
        <v>5000</v>
      </c>
      <c r="Q402" s="16">
        <v>5000</v>
      </c>
      <c r="R402" s="16">
        <v>0</v>
      </c>
      <c r="S402" s="17">
        <v>2500</v>
      </c>
      <c r="T402" s="18">
        <v>0</v>
      </c>
      <c r="U402" s="19">
        <v>0</v>
      </c>
      <c r="V402" s="15">
        <v>2700</v>
      </c>
      <c r="W402" s="19">
        <v>2700</v>
      </c>
      <c r="X402" s="19">
        <v>0</v>
      </c>
      <c r="Y402" s="19">
        <v>2835</v>
      </c>
      <c r="Z402" s="19">
        <v>2165</v>
      </c>
      <c r="AA402" s="19">
        <v>5000</v>
      </c>
      <c r="AB402" s="19"/>
      <c r="AC402" s="19">
        <v>5000</v>
      </c>
      <c r="AD402" s="19"/>
      <c r="AI402" s="19">
        <f t="shared" si="205"/>
        <v>5000</v>
      </c>
      <c r="AJ402" s="18">
        <f t="shared" si="206"/>
        <v>5000</v>
      </c>
      <c r="AK402" s="18">
        <f t="shared" si="207"/>
        <v>5000</v>
      </c>
      <c r="AL402" s="18">
        <f t="shared" si="208"/>
        <v>5000</v>
      </c>
    </row>
    <row r="403" spans="1:38" hidden="1" x14ac:dyDescent="0.3">
      <c r="A403" s="7" t="s">
        <v>797</v>
      </c>
      <c r="B403" s="7" t="s">
        <v>80</v>
      </c>
      <c r="C403" s="13">
        <v>0</v>
      </c>
      <c r="D403" s="13">
        <v>0</v>
      </c>
      <c r="E403" s="13">
        <v>1000</v>
      </c>
      <c r="F403" s="13">
        <v>34.99</v>
      </c>
      <c r="G403" s="14">
        <v>300</v>
      </c>
      <c r="H403" s="13">
        <v>300</v>
      </c>
      <c r="I403" s="13">
        <v>246.78</v>
      </c>
      <c r="J403" s="14">
        <v>150</v>
      </c>
      <c r="K403" s="13">
        <v>150</v>
      </c>
      <c r="L403" s="13">
        <v>134.99</v>
      </c>
      <c r="M403" s="14">
        <v>150</v>
      </c>
      <c r="N403" s="13">
        <v>150</v>
      </c>
      <c r="O403" s="13">
        <v>75.959999999999994</v>
      </c>
      <c r="P403" s="14">
        <v>200</v>
      </c>
      <c r="Q403" s="16">
        <v>0</v>
      </c>
      <c r="R403" s="16">
        <v>0</v>
      </c>
      <c r="S403" s="17">
        <v>0</v>
      </c>
      <c r="T403" s="18">
        <v>0</v>
      </c>
      <c r="U403" s="19">
        <v>0</v>
      </c>
      <c r="V403" s="15">
        <v>0</v>
      </c>
      <c r="W403" s="19">
        <v>0</v>
      </c>
      <c r="X403" s="19">
        <v>0</v>
      </c>
      <c r="Y403" s="19">
        <v>0</v>
      </c>
      <c r="Z403" s="19"/>
      <c r="AA403" s="19">
        <v>0</v>
      </c>
      <c r="AB403" s="19"/>
      <c r="AC403" s="19">
        <v>0</v>
      </c>
      <c r="AD403" s="19"/>
      <c r="AI403" s="19">
        <f t="shared" si="205"/>
        <v>0</v>
      </c>
      <c r="AJ403" s="18">
        <f t="shared" si="206"/>
        <v>0</v>
      </c>
      <c r="AK403" s="18">
        <f t="shared" si="207"/>
        <v>0</v>
      </c>
      <c r="AL403" s="18">
        <f t="shared" si="208"/>
        <v>0</v>
      </c>
    </row>
    <row r="404" spans="1:38" ht="28.8" x14ac:dyDescent="0.3">
      <c r="A404" s="7" t="s">
        <v>798</v>
      </c>
      <c r="B404" s="7" t="s">
        <v>799</v>
      </c>
      <c r="C404" s="13">
        <v>7641.01</v>
      </c>
      <c r="D404" s="13">
        <v>7641.01</v>
      </c>
      <c r="E404" s="13">
        <v>9000</v>
      </c>
      <c r="F404" s="13">
        <v>8064.59</v>
      </c>
      <c r="G404" s="14">
        <v>5000</v>
      </c>
      <c r="H404" s="13">
        <v>10000</v>
      </c>
      <c r="I404" s="13">
        <v>9233.59</v>
      </c>
      <c r="J404" s="14">
        <v>6000</v>
      </c>
      <c r="K404" s="13">
        <v>10000</v>
      </c>
      <c r="L404" s="13">
        <v>9991.86</v>
      </c>
      <c r="M404" s="14">
        <v>13250</v>
      </c>
      <c r="N404" s="13">
        <v>13250</v>
      </c>
      <c r="O404" s="13">
        <v>11324.26</v>
      </c>
      <c r="P404" s="14">
        <v>15000</v>
      </c>
      <c r="Q404" s="16">
        <v>15000</v>
      </c>
      <c r="R404" s="16">
        <v>10253.33</v>
      </c>
      <c r="S404" s="17">
        <v>12000</v>
      </c>
      <c r="T404" s="18">
        <v>12000</v>
      </c>
      <c r="U404" s="19">
        <v>10701.03</v>
      </c>
      <c r="V404" s="15">
        <v>11000</v>
      </c>
      <c r="W404" s="19">
        <v>11000</v>
      </c>
      <c r="X404" s="19">
        <v>5768.55</v>
      </c>
      <c r="Y404" s="19">
        <v>11330</v>
      </c>
      <c r="Z404" s="19">
        <v>670</v>
      </c>
      <c r="AA404" s="19">
        <v>12000</v>
      </c>
      <c r="AB404" s="19"/>
      <c r="AC404" s="19">
        <v>12000</v>
      </c>
      <c r="AD404" s="19"/>
      <c r="AE404" t="s">
        <v>607</v>
      </c>
      <c r="AF404" s="122" t="s">
        <v>800</v>
      </c>
      <c r="AI404" s="19">
        <f t="shared" si="205"/>
        <v>12000</v>
      </c>
      <c r="AJ404" s="18">
        <f t="shared" si="206"/>
        <v>12000</v>
      </c>
      <c r="AK404" s="18">
        <f t="shared" si="207"/>
        <v>12000</v>
      </c>
      <c r="AL404" s="18">
        <f t="shared" si="208"/>
        <v>12000</v>
      </c>
    </row>
    <row r="405" spans="1:38" ht="57.6" x14ac:dyDescent="0.3">
      <c r="A405" s="7" t="s">
        <v>801</v>
      </c>
      <c r="B405" s="7" t="s">
        <v>487</v>
      </c>
      <c r="C405" s="13">
        <v>7070.38</v>
      </c>
      <c r="D405" s="13">
        <v>7070.38</v>
      </c>
      <c r="E405" s="13">
        <v>10000</v>
      </c>
      <c r="F405" s="13">
        <v>6447.48</v>
      </c>
      <c r="G405" s="14">
        <v>7000</v>
      </c>
      <c r="H405" s="13">
        <v>9880</v>
      </c>
      <c r="I405" s="13">
        <v>5831.21</v>
      </c>
      <c r="J405" s="14">
        <v>7000</v>
      </c>
      <c r="K405" s="13">
        <v>8855.8799999999992</v>
      </c>
      <c r="L405" s="13">
        <v>8855.6200000000008</v>
      </c>
      <c r="M405" s="14">
        <v>8350</v>
      </c>
      <c r="N405" s="13">
        <v>10850</v>
      </c>
      <c r="O405" s="13">
        <v>10273.01</v>
      </c>
      <c r="P405" s="14">
        <v>21000</v>
      </c>
      <c r="Q405" s="16">
        <v>18750</v>
      </c>
      <c r="R405" s="16">
        <v>16390.41</v>
      </c>
      <c r="S405" s="17">
        <v>16000</v>
      </c>
      <c r="T405" s="18">
        <v>26000</v>
      </c>
      <c r="U405" s="19">
        <v>23114.59</v>
      </c>
      <c r="V405" s="15">
        <v>16100</v>
      </c>
      <c r="W405" s="19">
        <v>16100</v>
      </c>
      <c r="X405" s="19">
        <v>11286.1</v>
      </c>
      <c r="Y405" s="19">
        <v>16905</v>
      </c>
      <c r="Z405" s="19"/>
      <c r="AA405" s="19">
        <v>16905</v>
      </c>
      <c r="AB405" s="19"/>
      <c r="AC405" s="19">
        <v>16905</v>
      </c>
      <c r="AD405" s="19"/>
      <c r="AE405" t="s">
        <v>615</v>
      </c>
      <c r="AF405" s="122" t="s">
        <v>802</v>
      </c>
      <c r="AI405" s="19">
        <f t="shared" si="205"/>
        <v>16905</v>
      </c>
      <c r="AJ405" s="18">
        <f t="shared" si="206"/>
        <v>16905</v>
      </c>
      <c r="AK405" s="18">
        <f t="shared" si="207"/>
        <v>16905</v>
      </c>
      <c r="AL405" s="18">
        <f t="shared" si="208"/>
        <v>16905</v>
      </c>
    </row>
    <row r="406" spans="1:38" x14ac:dyDescent="0.3">
      <c r="A406" s="7" t="s">
        <v>803</v>
      </c>
      <c r="B406" s="7" t="s">
        <v>372</v>
      </c>
      <c r="C406" s="13">
        <v>9637.14</v>
      </c>
      <c r="D406" s="13">
        <v>9637.14</v>
      </c>
      <c r="E406" s="13">
        <v>10000</v>
      </c>
      <c r="F406" s="13">
        <v>5397.31</v>
      </c>
      <c r="G406" s="14">
        <v>10000</v>
      </c>
      <c r="H406" s="13">
        <v>10000</v>
      </c>
      <c r="I406" s="13">
        <v>8411.68</v>
      </c>
      <c r="J406" s="14">
        <v>9367.7000000000007</v>
      </c>
      <c r="K406" s="13">
        <v>8867.7000000000007</v>
      </c>
      <c r="L406" s="13">
        <v>12590.32</v>
      </c>
      <c r="M406" s="14">
        <v>11000</v>
      </c>
      <c r="N406" s="13">
        <v>11000</v>
      </c>
      <c r="O406" s="13">
        <v>12531.49</v>
      </c>
      <c r="P406" s="14">
        <v>11000</v>
      </c>
      <c r="Q406" s="16">
        <v>11000</v>
      </c>
      <c r="R406" s="16">
        <v>9127.48</v>
      </c>
      <c r="S406" s="17">
        <v>13500</v>
      </c>
      <c r="T406" s="18">
        <v>10322</v>
      </c>
      <c r="U406" s="19">
        <v>7574.67</v>
      </c>
      <c r="V406" s="15">
        <v>11000</v>
      </c>
      <c r="W406" s="19">
        <v>11000</v>
      </c>
      <c r="X406" s="19">
        <v>3689.05</v>
      </c>
      <c r="Y406" s="19">
        <v>11110</v>
      </c>
      <c r="Z406" s="19"/>
      <c r="AA406" s="19">
        <v>11110</v>
      </c>
      <c r="AB406" s="19"/>
      <c r="AC406" s="19">
        <v>11110</v>
      </c>
      <c r="AD406" s="19"/>
      <c r="AE406" t="s">
        <v>610</v>
      </c>
      <c r="AF406" s="122" t="s">
        <v>652</v>
      </c>
      <c r="AH406" s="125" t="s">
        <v>299</v>
      </c>
      <c r="AI406" s="167">
        <f t="shared" si="205"/>
        <v>11110</v>
      </c>
      <c r="AJ406" s="18">
        <f t="shared" si="206"/>
        <v>11110</v>
      </c>
      <c r="AK406" s="18">
        <f t="shared" si="207"/>
        <v>11110</v>
      </c>
      <c r="AL406" s="18">
        <f t="shared" si="208"/>
        <v>11110</v>
      </c>
    </row>
    <row r="407" spans="1:38" ht="57.6" x14ac:dyDescent="0.3">
      <c r="A407" s="7" t="s">
        <v>804</v>
      </c>
      <c r="B407" s="7" t="s">
        <v>614</v>
      </c>
      <c r="C407" s="13">
        <v>3612.19</v>
      </c>
      <c r="D407" s="13">
        <v>3612.19</v>
      </c>
      <c r="E407" s="13">
        <v>5000</v>
      </c>
      <c r="F407" s="13">
        <v>1793.02</v>
      </c>
      <c r="G407" s="14">
        <v>4000</v>
      </c>
      <c r="H407" s="13">
        <v>4000</v>
      </c>
      <c r="I407" s="13">
        <v>3137.6</v>
      </c>
      <c r="J407" s="14">
        <v>2958.54</v>
      </c>
      <c r="K407" s="13">
        <v>5066.17</v>
      </c>
      <c r="L407" s="13">
        <v>5066.17</v>
      </c>
      <c r="M407" s="14">
        <v>6000</v>
      </c>
      <c r="N407" s="13">
        <v>5693.1</v>
      </c>
      <c r="O407" s="13">
        <v>5791.96</v>
      </c>
      <c r="P407" s="14">
        <v>7000</v>
      </c>
      <c r="Q407" s="16">
        <v>7000</v>
      </c>
      <c r="R407" s="16">
        <v>4616.33</v>
      </c>
      <c r="S407" s="17">
        <v>5000</v>
      </c>
      <c r="T407" s="18">
        <v>5000</v>
      </c>
      <c r="U407" s="19">
        <v>4277.57</v>
      </c>
      <c r="V407" s="15">
        <v>5400</v>
      </c>
      <c r="W407" s="19">
        <v>5400</v>
      </c>
      <c r="X407" s="19">
        <v>256.24</v>
      </c>
      <c r="Y407" s="19">
        <v>5670</v>
      </c>
      <c r="Z407" s="19"/>
      <c r="AA407" s="19">
        <v>5670</v>
      </c>
      <c r="AB407" s="19"/>
      <c r="AC407" s="19">
        <v>5670</v>
      </c>
      <c r="AD407" s="19"/>
      <c r="AE407" t="s">
        <v>615</v>
      </c>
      <c r="AF407" s="122" t="s">
        <v>805</v>
      </c>
      <c r="AI407" s="19">
        <f t="shared" si="205"/>
        <v>5670</v>
      </c>
      <c r="AJ407" s="18">
        <f t="shared" si="206"/>
        <v>5670</v>
      </c>
      <c r="AK407" s="18">
        <f t="shared" si="207"/>
        <v>5670</v>
      </c>
      <c r="AL407" s="18">
        <f t="shared" si="208"/>
        <v>5670</v>
      </c>
    </row>
    <row r="408" spans="1:38" ht="28.8" x14ac:dyDescent="0.3">
      <c r="A408" s="7" t="s">
        <v>806</v>
      </c>
      <c r="B408" s="7" t="s">
        <v>493</v>
      </c>
      <c r="C408" s="13">
        <v>72.510000000000005</v>
      </c>
      <c r="D408" s="13">
        <v>72.510000000000005</v>
      </c>
      <c r="E408" s="13">
        <v>1500</v>
      </c>
      <c r="F408" s="13">
        <v>1268.02</v>
      </c>
      <c r="G408" s="14">
        <v>2250</v>
      </c>
      <c r="H408" s="13">
        <v>2250</v>
      </c>
      <c r="I408" s="13">
        <v>2248.17</v>
      </c>
      <c r="J408" s="14">
        <v>2250</v>
      </c>
      <c r="K408" s="13">
        <v>618</v>
      </c>
      <c r="L408" s="13">
        <v>617.02</v>
      </c>
      <c r="M408" s="14">
        <v>2250</v>
      </c>
      <c r="N408" s="13">
        <v>2250</v>
      </c>
      <c r="O408" s="13">
        <v>2250</v>
      </c>
      <c r="P408" s="14">
        <v>2500</v>
      </c>
      <c r="Q408" s="16">
        <v>2500</v>
      </c>
      <c r="R408" s="16">
        <v>2492.96</v>
      </c>
      <c r="S408" s="17">
        <v>2850</v>
      </c>
      <c r="T408" s="18">
        <v>4350</v>
      </c>
      <c r="U408" s="19">
        <v>4252.2299999999996</v>
      </c>
      <c r="V408" s="15">
        <v>2500</v>
      </c>
      <c r="W408" s="19">
        <v>2500</v>
      </c>
      <c r="X408" s="19">
        <v>750.53</v>
      </c>
      <c r="Y408" s="19">
        <v>2575</v>
      </c>
      <c r="Z408" s="19"/>
      <c r="AA408" s="19">
        <v>2575</v>
      </c>
      <c r="AB408" s="19"/>
      <c r="AC408" s="19">
        <v>2575</v>
      </c>
      <c r="AD408" s="19"/>
      <c r="AE408" t="s">
        <v>607</v>
      </c>
      <c r="AF408" s="122" t="s">
        <v>807</v>
      </c>
      <c r="AI408" s="19">
        <f t="shared" si="205"/>
        <v>2575</v>
      </c>
      <c r="AJ408" s="18">
        <f t="shared" si="206"/>
        <v>2575</v>
      </c>
      <c r="AK408" s="18">
        <f t="shared" si="207"/>
        <v>2575</v>
      </c>
      <c r="AL408" s="18">
        <f t="shared" si="208"/>
        <v>2575</v>
      </c>
    </row>
    <row r="409" spans="1:38" x14ac:dyDescent="0.3">
      <c r="A409" s="7" t="s">
        <v>808</v>
      </c>
      <c r="B409" s="7" t="s">
        <v>809</v>
      </c>
      <c r="C409" s="13">
        <v>20550</v>
      </c>
      <c r="D409" s="13">
        <v>20550</v>
      </c>
      <c r="E409" s="13">
        <v>21000</v>
      </c>
      <c r="F409" s="13">
        <v>10500</v>
      </c>
      <c r="G409" s="14">
        <v>0</v>
      </c>
      <c r="H409" s="13">
        <v>30000</v>
      </c>
      <c r="I409" s="13">
        <v>7875</v>
      </c>
      <c r="J409" s="14">
        <v>21000</v>
      </c>
      <c r="K409" s="13">
        <v>30600</v>
      </c>
      <c r="L409" s="13">
        <v>30600</v>
      </c>
      <c r="M409" s="14">
        <v>24000</v>
      </c>
      <c r="N409" s="13">
        <v>26800</v>
      </c>
      <c r="O409" s="13">
        <v>27300</v>
      </c>
      <c r="P409" s="14">
        <v>25000</v>
      </c>
      <c r="Q409" s="16">
        <v>27250</v>
      </c>
      <c r="R409" s="16">
        <v>27250</v>
      </c>
      <c r="S409" s="17">
        <v>27400</v>
      </c>
      <c r="T409" s="18">
        <v>27400</v>
      </c>
      <c r="U409" s="19">
        <v>30475</v>
      </c>
      <c r="V409" s="15">
        <v>30250</v>
      </c>
      <c r="W409" s="19">
        <v>30250</v>
      </c>
      <c r="X409" s="19">
        <v>7885</v>
      </c>
      <c r="Y409" s="19">
        <v>33275</v>
      </c>
      <c r="Z409" s="19">
        <v>725</v>
      </c>
      <c r="AA409" s="19">
        <v>34000</v>
      </c>
      <c r="AB409" s="19"/>
      <c r="AC409" s="19">
        <v>34000</v>
      </c>
      <c r="AD409" s="19"/>
      <c r="AE409" t="s">
        <v>810</v>
      </c>
      <c r="AF409" s="122" t="s">
        <v>811</v>
      </c>
      <c r="AI409" s="19">
        <f t="shared" si="205"/>
        <v>34000</v>
      </c>
      <c r="AJ409" s="18">
        <f t="shared" si="206"/>
        <v>34000</v>
      </c>
      <c r="AK409" s="18">
        <f t="shared" si="207"/>
        <v>34000</v>
      </c>
      <c r="AL409" s="18">
        <f t="shared" si="208"/>
        <v>34000</v>
      </c>
    </row>
    <row r="410" spans="1:38" x14ac:dyDescent="0.3">
      <c r="A410" s="7" t="s">
        <v>812</v>
      </c>
      <c r="B410" s="7" t="s">
        <v>621</v>
      </c>
      <c r="C410" s="13">
        <v>0</v>
      </c>
      <c r="D410" s="13">
        <v>0</v>
      </c>
      <c r="E410" s="13">
        <v>500</v>
      </c>
      <c r="F410" s="13">
        <v>231.8</v>
      </c>
      <c r="G410" s="14">
        <v>500</v>
      </c>
      <c r="H410" s="13">
        <v>500</v>
      </c>
      <c r="I410" s="13">
        <v>37.840000000000003</v>
      </c>
      <c r="J410" s="14">
        <v>450</v>
      </c>
      <c r="K410" s="13">
        <v>448.66</v>
      </c>
      <c r="L410" s="13">
        <v>320.12</v>
      </c>
      <c r="M410" s="14">
        <v>1000</v>
      </c>
      <c r="N410" s="13">
        <v>1000</v>
      </c>
      <c r="O410" s="13">
        <v>188.97</v>
      </c>
      <c r="P410" s="14">
        <v>2500</v>
      </c>
      <c r="Q410" s="16">
        <v>2500</v>
      </c>
      <c r="R410" s="16">
        <v>1688.33</v>
      </c>
      <c r="S410" s="17">
        <v>2850</v>
      </c>
      <c r="T410" s="18">
        <v>2850</v>
      </c>
      <c r="U410" s="19">
        <v>1359.41</v>
      </c>
      <c r="V410" s="15">
        <v>1600</v>
      </c>
      <c r="W410" s="19">
        <v>1600</v>
      </c>
      <c r="X410" s="19">
        <v>0</v>
      </c>
      <c r="Y410" s="19">
        <v>1648</v>
      </c>
      <c r="Z410" s="19"/>
      <c r="AA410" s="19">
        <v>1648</v>
      </c>
      <c r="AB410" s="19"/>
      <c r="AC410" s="19">
        <v>1648</v>
      </c>
      <c r="AD410" s="19"/>
      <c r="AE410" t="s">
        <v>607</v>
      </c>
      <c r="AF410" s="122" t="s">
        <v>671</v>
      </c>
      <c r="AI410" s="19">
        <f t="shared" si="205"/>
        <v>1648</v>
      </c>
      <c r="AJ410" s="18">
        <f t="shared" si="206"/>
        <v>1648</v>
      </c>
      <c r="AK410" s="18">
        <f t="shared" si="207"/>
        <v>1648</v>
      </c>
      <c r="AL410" s="18">
        <f t="shared" si="208"/>
        <v>1648</v>
      </c>
    </row>
    <row r="411" spans="1:38" ht="43.2" x14ac:dyDescent="0.3">
      <c r="A411" s="7" t="s">
        <v>813</v>
      </c>
      <c r="B411" s="7" t="s">
        <v>509</v>
      </c>
      <c r="C411" s="13">
        <v>8532</v>
      </c>
      <c r="D411" s="13">
        <v>8532</v>
      </c>
      <c r="E411" s="13">
        <v>15000.01</v>
      </c>
      <c r="F411" s="13">
        <v>14480.96</v>
      </c>
      <c r="G411" s="14">
        <v>0</v>
      </c>
      <c r="H411" s="13">
        <v>0</v>
      </c>
      <c r="I411" s="13">
        <v>0</v>
      </c>
      <c r="J411" s="14">
        <v>0</v>
      </c>
      <c r="K411" s="13">
        <v>0</v>
      </c>
      <c r="L411" s="13">
        <v>0</v>
      </c>
      <c r="M411" s="14">
        <v>15000</v>
      </c>
      <c r="N411" s="13">
        <v>5000</v>
      </c>
      <c r="O411" s="13">
        <v>3990</v>
      </c>
      <c r="P411" s="14">
        <v>15000</v>
      </c>
      <c r="Q411" s="16">
        <v>15000</v>
      </c>
      <c r="R411" s="16">
        <v>10878.98</v>
      </c>
      <c r="S411" s="17">
        <v>11392.14</v>
      </c>
      <c r="T411" s="18">
        <v>11392.14</v>
      </c>
      <c r="U411" s="19">
        <v>10112.9</v>
      </c>
      <c r="V411" s="15">
        <v>9500</v>
      </c>
      <c r="W411" s="19">
        <v>9500</v>
      </c>
      <c r="X411" s="19">
        <v>649.99</v>
      </c>
      <c r="Y411" s="19">
        <v>9575</v>
      </c>
      <c r="Z411" s="19"/>
      <c r="AA411" s="19">
        <v>9575</v>
      </c>
      <c r="AB411" s="19"/>
      <c r="AC411" s="19">
        <v>9575</v>
      </c>
      <c r="AD411" s="19"/>
      <c r="AE411" t="s">
        <v>615</v>
      </c>
      <c r="AF411" s="122" t="s">
        <v>814</v>
      </c>
      <c r="AG411" s="122" t="s">
        <v>815</v>
      </c>
      <c r="AI411" s="19">
        <f t="shared" si="205"/>
        <v>9575</v>
      </c>
      <c r="AJ411" s="18">
        <f t="shared" si="206"/>
        <v>9575</v>
      </c>
      <c r="AK411" s="18">
        <f t="shared" si="207"/>
        <v>9575</v>
      </c>
      <c r="AL411" s="18">
        <f t="shared" si="208"/>
        <v>9575</v>
      </c>
    </row>
    <row r="412" spans="1:38" hidden="1" x14ac:dyDescent="0.3">
      <c r="A412" s="7" t="s">
        <v>816</v>
      </c>
      <c r="B412" s="7" t="s">
        <v>817</v>
      </c>
      <c r="C412" s="13">
        <v>0</v>
      </c>
      <c r="D412" s="13">
        <v>0</v>
      </c>
      <c r="E412" s="13">
        <v>21952</v>
      </c>
      <c r="F412" s="13">
        <v>21952</v>
      </c>
      <c r="G412" s="14">
        <v>0</v>
      </c>
      <c r="H412" s="13">
        <v>0</v>
      </c>
      <c r="I412" s="13">
        <v>0</v>
      </c>
      <c r="J412" s="14">
        <v>0</v>
      </c>
      <c r="K412" s="13">
        <v>0</v>
      </c>
      <c r="L412" s="13">
        <v>0</v>
      </c>
      <c r="M412" s="14">
        <v>0</v>
      </c>
      <c r="N412" s="13">
        <v>0</v>
      </c>
      <c r="O412" s="13">
        <v>0</v>
      </c>
      <c r="P412" s="14">
        <v>0</v>
      </c>
      <c r="Q412" s="16">
        <v>0</v>
      </c>
      <c r="R412" s="16">
        <v>0</v>
      </c>
      <c r="S412" s="17">
        <v>0</v>
      </c>
      <c r="T412" s="18">
        <v>0</v>
      </c>
      <c r="U412" s="19">
        <v>0</v>
      </c>
      <c r="V412" s="15">
        <v>0</v>
      </c>
      <c r="W412" s="19">
        <v>0</v>
      </c>
      <c r="X412" s="19">
        <v>0</v>
      </c>
      <c r="Y412" s="19">
        <v>0</v>
      </c>
      <c r="Z412" s="19"/>
      <c r="AA412" s="19">
        <v>0</v>
      </c>
      <c r="AB412" s="19"/>
      <c r="AC412" s="19">
        <v>0</v>
      </c>
      <c r="AD412" s="19"/>
      <c r="AI412" s="19">
        <f t="shared" si="205"/>
        <v>0</v>
      </c>
      <c r="AJ412" s="18">
        <f t="shared" si="206"/>
        <v>0</v>
      </c>
      <c r="AK412" s="18">
        <f t="shared" si="207"/>
        <v>0</v>
      </c>
      <c r="AL412" s="18">
        <f t="shared" si="208"/>
        <v>0</v>
      </c>
    </row>
    <row r="413" spans="1:38" hidden="1" x14ac:dyDescent="0.3">
      <c r="A413" s="7" t="s">
        <v>818</v>
      </c>
      <c r="B413" s="7" t="s">
        <v>675</v>
      </c>
      <c r="C413" s="13">
        <v>0</v>
      </c>
      <c r="D413" s="13">
        <v>0</v>
      </c>
      <c r="E413" s="13">
        <v>0</v>
      </c>
      <c r="F413" s="13">
        <v>0</v>
      </c>
      <c r="G413" s="14">
        <v>0</v>
      </c>
      <c r="H413" s="13">
        <v>0</v>
      </c>
      <c r="I413" s="13">
        <v>0</v>
      </c>
      <c r="J413" s="14">
        <v>0</v>
      </c>
      <c r="K413" s="13">
        <v>32935</v>
      </c>
      <c r="L413" s="13">
        <v>32935</v>
      </c>
      <c r="M413" s="14">
        <v>0</v>
      </c>
      <c r="N413" s="13">
        <v>0</v>
      </c>
      <c r="O413" s="13">
        <v>0</v>
      </c>
      <c r="P413" s="14">
        <v>0</v>
      </c>
      <c r="Q413" s="16">
        <v>0</v>
      </c>
      <c r="R413" s="16">
        <v>0</v>
      </c>
      <c r="S413" s="17">
        <v>0</v>
      </c>
      <c r="T413" s="18">
        <v>0</v>
      </c>
      <c r="U413" s="19">
        <v>0</v>
      </c>
      <c r="V413" s="15">
        <v>0</v>
      </c>
      <c r="W413" s="19">
        <v>0</v>
      </c>
      <c r="X413" s="19">
        <v>0</v>
      </c>
      <c r="Y413" s="19">
        <v>0</v>
      </c>
      <c r="Z413" s="19"/>
      <c r="AA413" s="19">
        <v>0</v>
      </c>
      <c r="AB413" s="19"/>
      <c r="AC413" s="19">
        <v>0</v>
      </c>
      <c r="AD413" s="19"/>
      <c r="AI413" s="19">
        <f t="shared" si="205"/>
        <v>0</v>
      </c>
      <c r="AJ413" s="18">
        <f t="shared" si="206"/>
        <v>0</v>
      </c>
      <c r="AK413" s="18">
        <f t="shared" si="207"/>
        <v>0</v>
      </c>
      <c r="AL413" s="18">
        <f t="shared" si="208"/>
        <v>0</v>
      </c>
    </row>
    <row r="414" spans="1:38" hidden="1" x14ac:dyDescent="0.3">
      <c r="A414" s="7" t="s">
        <v>819</v>
      </c>
      <c r="B414" s="7" t="s">
        <v>820</v>
      </c>
      <c r="C414" s="13"/>
      <c r="D414" s="13"/>
      <c r="E414" s="13"/>
      <c r="F414" s="13"/>
      <c r="G414" s="14"/>
      <c r="H414" s="13"/>
      <c r="I414" s="13"/>
      <c r="J414" s="14"/>
      <c r="K414" s="13"/>
      <c r="L414" s="13"/>
      <c r="M414" s="14"/>
      <c r="N414" s="13"/>
      <c r="O414" s="13"/>
      <c r="P414" s="14"/>
      <c r="Q414" s="16"/>
      <c r="R414" s="16"/>
      <c r="S414" s="17"/>
      <c r="T414" s="18"/>
      <c r="U414" s="19"/>
      <c r="V414" s="15"/>
      <c r="W414" s="19"/>
      <c r="X414" s="19">
        <v>7687.5</v>
      </c>
      <c r="Y414" s="19">
        <v>0</v>
      </c>
      <c r="Z414" s="19"/>
      <c r="AA414" s="19">
        <v>0</v>
      </c>
      <c r="AB414" s="19"/>
      <c r="AC414" s="19">
        <v>0</v>
      </c>
      <c r="AD414" s="19"/>
      <c r="AI414" s="19">
        <f t="shared" si="205"/>
        <v>0</v>
      </c>
      <c r="AJ414" s="18">
        <f t="shared" si="206"/>
        <v>0</v>
      </c>
      <c r="AK414" s="18">
        <f t="shared" si="207"/>
        <v>0</v>
      </c>
      <c r="AL414" s="18">
        <f t="shared" si="208"/>
        <v>0</v>
      </c>
    </row>
    <row r="415" spans="1:38" hidden="1" x14ac:dyDescent="0.3">
      <c r="A415" s="7" t="s">
        <v>821</v>
      </c>
      <c r="B415" s="7" t="s">
        <v>822</v>
      </c>
      <c r="C415" s="13">
        <v>0</v>
      </c>
      <c r="D415" s="13">
        <v>0</v>
      </c>
      <c r="E415" s="13">
        <v>0</v>
      </c>
      <c r="F415" s="13">
        <v>0</v>
      </c>
      <c r="G415" s="14">
        <v>0</v>
      </c>
      <c r="H415" s="13">
        <v>27000</v>
      </c>
      <c r="I415" s="13">
        <v>17051.88</v>
      </c>
      <c r="J415" s="14">
        <v>0</v>
      </c>
      <c r="K415" s="13">
        <v>23554.46</v>
      </c>
      <c r="L415" s="13">
        <v>13247</v>
      </c>
      <c r="M415" s="14">
        <v>0</v>
      </c>
      <c r="N415" s="13">
        <v>0</v>
      </c>
      <c r="O415" s="13">
        <v>0</v>
      </c>
      <c r="P415" s="14">
        <v>0</v>
      </c>
      <c r="Q415" s="16">
        <v>0</v>
      </c>
      <c r="R415" s="16">
        <v>0</v>
      </c>
      <c r="S415" s="17">
        <v>0</v>
      </c>
      <c r="T415" s="18">
        <v>0</v>
      </c>
      <c r="U415" s="19">
        <v>0</v>
      </c>
      <c r="V415" s="15">
        <v>0</v>
      </c>
      <c r="W415" s="19">
        <v>0</v>
      </c>
      <c r="X415" s="19">
        <v>0</v>
      </c>
      <c r="Y415" s="19">
        <v>0</v>
      </c>
      <c r="Z415" s="19"/>
      <c r="AA415" s="19">
        <v>0</v>
      </c>
      <c r="AB415" s="19"/>
      <c r="AC415" s="19">
        <v>0</v>
      </c>
      <c r="AD415" s="19"/>
      <c r="AI415" s="19">
        <f t="shared" si="205"/>
        <v>0</v>
      </c>
      <c r="AJ415" s="18">
        <f t="shared" si="206"/>
        <v>0</v>
      </c>
      <c r="AK415" s="18">
        <f t="shared" si="207"/>
        <v>0</v>
      </c>
      <c r="AL415" s="18">
        <f t="shared" si="208"/>
        <v>0</v>
      </c>
    </row>
    <row r="416" spans="1:38" hidden="1" x14ac:dyDescent="0.3">
      <c r="A416" s="7" t="s">
        <v>823</v>
      </c>
      <c r="B416" s="7" t="s">
        <v>824</v>
      </c>
      <c r="C416" s="13">
        <v>0</v>
      </c>
      <c r="D416" s="13">
        <v>0</v>
      </c>
      <c r="E416" s="13">
        <v>0</v>
      </c>
      <c r="F416" s="13">
        <v>0</v>
      </c>
      <c r="G416" s="14">
        <v>0</v>
      </c>
      <c r="H416" s="13">
        <v>30000</v>
      </c>
      <c r="I416" s="13">
        <v>24224.89</v>
      </c>
      <c r="J416" s="14">
        <v>0</v>
      </c>
      <c r="K416" s="13">
        <v>0</v>
      </c>
      <c r="L416" s="13">
        <v>0</v>
      </c>
      <c r="M416" s="14">
        <v>0</v>
      </c>
      <c r="N416" s="13">
        <v>0</v>
      </c>
      <c r="O416" s="13">
        <v>0</v>
      </c>
      <c r="P416" s="14">
        <v>0</v>
      </c>
      <c r="Q416" s="16">
        <v>0</v>
      </c>
      <c r="R416" s="16">
        <v>0</v>
      </c>
      <c r="S416" s="17">
        <v>0</v>
      </c>
      <c r="T416" s="18">
        <v>0</v>
      </c>
      <c r="U416" s="19">
        <v>0</v>
      </c>
      <c r="V416" s="15">
        <v>0</v>
      </c>
      <c r="W416" s="19">
        <v>0</v>
      </c>
      <c r="X416" s="19">
        <v>0</v>
      </c>
      <c r="Y416" s="19">
        <v>0</v>
      </c>
      <c r="Z416" s="19"/>
      <c r="AA416" s="19">
        <v>0</v>
      </c>
      <c r="AB416" s="19"/>
      <c r="AC416" s="19">
        <v>0</v>
      </c>
      <c r="AD416" s="19"/>
      <c r="AI416" s="19">
        <f t="shared" si="205"/>
        <v>0</v>
      </c>
      <c r="AJ416" s="18">
        <f t="shared" si="206"/>
        <v>0</v>
      </c>
      <c r="AK416" s="18">
        <f t="shared" si="207"/>
        <v>0</v>
      </c>
      <c r="AL416" s="18">
        <f t="shared" si="208"/>
        <v>0</v>
      </c>
    </row>
    <row r="417" spans="1:38" hidden="1" x14ac:dyDescent="0.3">
      <c r="A417" s="7" t="s">
        <v>825</v>
      </c>
      <c r="B417" s="7" t="s">
        <v>826</v>
      </c>
      <c r="C417" s="13">
        <v>0</v>
      </c>
      <c r="D417" s="13">
        <v>0</v>
      </c>
      <c r="E417" s="13">
        <v>60000</v>
      </c>
      <c r="F417" s="13">
        <v>43393</v>
      </c>
      <c r="G417" s="14">
        <v>0</v>
      </c>
      <c r="H417" s="13">
        <v>0</v>
      </c>
      <c r="I417" s="13">
        <v>0</v>
      </c>
      <c r="J417" s="14">
        <v>0</v>
      </c>
      <c r="K417" s="13">
        <v>0</v>
      </c>
      <c r="L417" s="13">
        <v>0</v>
      </c>
      <c r="M417" s="14">
        <v>0</v>
      </c>
      <c r="N417" s="13">
        <v>0</v>
      </c>
      <c r="O417" s="13">
        <v>0</v>
      </c>
      <c r="P417" s="14">
        <v>0</v>
      </c>
      <c r="Q417" s="16">
        <v>0</v>
      </c>
      <c r="R417" s="16">
        <v>0</v>
      </c>
      <c r="S417" s="17">
        <v>0</v>
      </c>
      <c r="T417" s="18">
        <v>0</v>
      </c>
      <c r="U417" s="19">
        <v>0</v>
      </c>
      <c r="V417" s="15">
        <v>0</v>
      </c>
      <c r="W417" s="19">
        <v>0</v>
      </c>
      <c r="X417" s="19">
        <v>0</v>
      </c>
      <c r="Y417" s="19">
        <v>0</v>
      </c>
      <c r="Z417" s="19"/>
      <c r="AA417" s="19">
        <v>0</v>
      </c>
      <c r="AB417" s="19"/>
      <c r="AC417" s="19">
        <v>0</v>
      </c>
      <c r="AD417" s="19"/>
      <c r="AI417" s="19">
        <f t="shared" si="205"/>
        <v>0</v>
      </c>
      <c r="AJ417" s="18">
        <f t="shared" si="206"/>
        <v>0</v>
      </c>
      <c r="AK417" s="18">
        <f t="shared" si="207"/>
        <v>0</v>
      </c>
      <c r="AL417" s="18">
        <f t="shared" si="208"/>
        <v>0</v>
      </c>
    </row>
    <row r="418" spans="1:38" x14ac:dyDescent="0.3">
      <c r="A418" s="7" t="s">
        <v>827</v>
      </c>
      <c r="B418" s="7" t="s">
        <v>828</v>
      </c>
      <c r="C418" s="13">
        <v>0</v>
      </c>
      <c r="D418" s="13">
        <v>0</v>
      </c>
      <c r="E418" s="13">
        <v>0</v>
      </c>
      <c r="F418" s="13">
        <v>0</v>
      </c>
      <c r="G418" s="14">
        <v>0</v>
      </c>
      <c r="H418" s="13">
        <v>0</v>
      </c>
      <c r="I418" s="13">
        <v>0</v>
      </c>
      <c r="J418" s="14">
        <v>0</v>
      </c>
      <c r="K418" s="13">
        <v>108300</v>
      </c>
      <c r="L418" s="13">
        <v>108300</v>
      </c>
      <c r="M418" s="14">
        <v>0</v>
      </c>
      <c r="N418" s="13">
        <v>152749.34</v>
      </c>
      <c r="O418" s="13">
        <v>140249.34</v>
      </c>
      <c r="P418" s="14">
        <v>25000</v>
      </c>
      <c r="Q418" s="16">
        <v>302925</v>
      </c>
      <c r="R418" s="16">
        <v>266429.15000000002</v>
      </c>
      <c r="S418" s="17">
        <v>0</v>
      </c>
      <c r="T418" s="18">
        <v>136495.85</v>
      </c>
      <c r="U418" s="19">
        <v>19435</v>
      </c>
      <c r="V418" s="15">
        <v>0</v>
      </c>
      <c r="W418" s="19">
        <v>0</v>
      </c>
      <c r="X418" s="19">
        <v>0</v>
      </c>
      <c r="Y418" s="19">
        <v>0</v>
      </c>
      <c r="Z418" s="19"/>
      <c r="AA418" s="19">
        <v>0</v>
      </c>
      <c r="AB418" s="19"/>
      <c r="AC418" s="19">
        <v>0</v>
      </c>
      <c r="AD418" s="19"/>
      <c r="AI418" s="19">
        <f t="shared" si="205"/>
        <v>0</v>
      </c>
      <c r="AJ418" s="18">
        <f t="shared" si="206"/>
        <v>0</v>
      </c>
      <c r="AK418" s="18">
        <f t="shared" si="207"/>
        <v>0</v>
      </c>
      <c r="AL418" s="18">
        <f t="shared" si="208"/>
        <v>0</v>
      </c>
    </row>
    <row r="419" spans="1:38" x14ac:dyDescent="0.3">
      <c r="A419" s="21" t="s">
        <v>87</v>
      </c>
      <c r="B419" s="21" t="s">
        <v>829</v>
      </c>
      <c r="C419" s="22">
        <f>SUM(C375:C418)</f>
        <v>409808.16000000009</v>
      </c>
      <c r="D419" s="22">
        <f t="shared" ref="D419:O419" si="209">SUM(D375:D418)</f>
        <v>404567.02000000008</v>
      </c>
      <c r="E419" s="22">
        <f t="shared" si="209"/>
        <v>414518.10000000003</v>
      </c>
      <c r="F419" s="22">
        <f t="shared" si="209"/>
        <v>324728.62999999995</v>
      </c>
      <c r="G419" s="22">
        <f>SUM(G375:G418)</f>
        <v>319468.1729296</v>
      </c>
      <c r="H419" s="22">
        <f t="shared" si="209"/>
        <v>451867.66999999993</v>
      </c>
      <c r="I419" s="22">
        <f t="shared" si="209"/>
        <v>342668.02000000008</v>
      </c>
      <c r="J419" s="22">
        <f>SUM(J375:J418)</f>
        <v>348346.27427439997</v>
      </c>
      <c r="K419" s="22">
        <f t="shared" si="209"/>
        <v>608412.27</v>
      </c>
      <c r="L419" s="22">
        <f t="shared" si="209"/>
        <v>598547.56999999995</v>
      </c>
      <c r="M419" s="22">
        <f>SUM(M375:M418)</f>
        <v>447544.26999999996</v>
      </c>
      <c r="N419" s="22">
        <f t="shared" si="209"/>
        <v>674355.1399999999</v>
      </c>
      <c r="O419" s="22">
        <f t="shared" si="209"/>
        <v>632851</v>
      </c>
      <c r="P419" s="22">
        <f>SUM(P375:P418)</f>
        <v>511069.95807618299</v>
      </c>
      <c r="Q419" s="22">
        <f t="shared" ref="Q419:R419" si="210">SUM(Q375:Q418)</f>
        <v>784864.96</v>
      </c>
      <c r="R419" s="22">
        <f t="shared" si="210"/>
        <v>694273.71</v>
      </c>
      <c r="S419" s="22">
        <f t="shared" ref="S419:X419" si="211">SUM(S375:S418)</f>
        <v>514384.31012009998</v>
      </c>
      <c r="T419" s="22">
        <f t="shared" si="211"/>
        <v>804675.16012010002</v>
      </c>
      <c r="U419" s="22">
        <f t="shared" si="211"/>
        <v>643229.42999999993</v>
      </c>
      <c r="V419" s="22">
        <f t="shared" si="211"/>
        <v>518379.86000000004</v>
      </c>
      <c r="W419" s="22">
        <f t="shared" si="211"/>
        <v>518379.86000000004</v>
      </c>
      <c r="X419" s="22">
        <f t="shared" si="211"/>
        <v>256427.15999999995</v>
      </c>
      <c r="Y419" s="22" t="e">
        <f>SUM(Y375:Y418)</f>
        <v>#REF!</v>
      </c>
      <c r="Z419" s="22">
        <f t="shared" ref="Z419:AC419" si="212">SUM(Z375:Z418)</f>
        <v>3560</v>
      </c>
      <c r="AA419" s="22" t="e">
        <f t="shared" si="212"/>
        <v>#REF!</v>
      </c>
      <c r="AB419" s="22">
        <f t="shared" si="212"/>
        <v>0</v>
      </c>
      <c r="AC419" s="22" t="e">
        <f t="shared" si="212"/>
        <v>#REF!</v>
      </c>
      <c r="AD419" s="22"/>
      <c r="AE419" s="22"/>
      <c r="AF419" s="22"/>
      <c r="AG419" s="22"/>
      <c r="AH419" s="22"/>
      <c r="AI419" s="22" t="e">
        <f>SUM(AI375:AI418)</f>
        <v>#REF!</v>
      </c>
      <c r="AJ419" s="22" t="e">
        <f>SUM(AJ375:AJ418)</f>
        <v>#REF!</v>
      </c>
      <c r="AK419" s="22" t="e">
        <f t="shared" ref="AK419:AL419" si="213">SUM(AK375:AK418)</f>
        <v>#REF!</v>
      </c>
      <c r="AL419" s="22" t="e">
        <f t="shared" si="213"/>
        <v>#REF!</v>
      </c>
    </row>
    <row r="420" spans="1:38" x14ac:dyDescent="0.3">
      <c r="A420" s="7" t="s">
        <v>830</v>
      </c>
      <c r="B420" s="8" t="s">
        <v>831</v>
      </c>
      <c r="C420" s="13"/>
      <c r="D420" s="13"/>
      <c r="E420" s="13"/>
      <c r="F420" s="13"/>
      <c r="G420" s="14"/>
      <c r="H420" s="13"/>
      <c r="I420" s="13"/>
      <c r="J420" s="14"/>
      <c r="K420" s="13"/>
      <c r="L420" s="13"/>
      <c r="M420" s="14"/>
      <c r="N420" s="13"/>
      <c r="O420" s="13"/>
      <c r="P420" s="11"/>
      <c r="S420" s="17"/>
      <c r="T420" s="18"/>
      <c r="U420" s="19"/>
      <c r="V420" s="15"/>
      <c r="W420" s="19"/>
      <c r="X420" s="19"/>
      <c r="Y420" s="19"/>
      <c r="Z420" s="19"/>
      <c r="AA420" s="19"/>
      <c r="AB420" s="19"/>
      <c r="AC420" s="19"/>
      <c r="AD420" s="19"/>
      <c r="AJ420" s="18"/>
      <c r="AK420" s="18"/>
      <c r="AL420" s="18"/>
    </row>
    <row r="421" spans="1:38" x14ac:dyDescent="0.3">
      <c r="A421" s="7" t="s">
        <v>832</v>
      </c>
      <c r="B421" s="7" t="s">
        <v>114</v>
      </c>
      <c r="C421" s="13">
        <v>42840</v>
      </c>
      <c r="D421" s="13">
        <v>42840</v>
      </c>
      <c r="E421" s="13">
        <v>44840</v>
      </c>
      <c r="F421" s="13">
        <v>42840</v>
      </c>
      <c r="G421" s="14">
        <v>42840</v>
      </c>
      <c r="H421" s="13">
        <v>42840</v>
      </c>
      <c r="I421" s="13">
        <v>0</v>
      </c>
      <c r="J421" s="14">
        <v>42840</v>
      </c>
      <c r="K421" s="13">
        <v>42840</v>
      </c>
      <c r="L421" s="13">
        <v>42840</v>
      </c>
      <c r="M421" s="14">
        <v>47580</v>
      </c>
      <c r="N421" s="13">
        <v>47580</v>
      </c>
      <c r="O421" s="13">
        <v>47580</v>
      </c>
      <c r="P421" s="14">
        <v>49007</v>
      </c>
      <c r="Q421" s="16">
        <v>49007</v>
      </c>
      <c r="R421" s="16">
        <v>49007</v>
      </c>
      <c r="S421" s="17">
        <v>50478</v>
      </c>
      <c r="T421" s="18">
        <v>50478</v>
      </c>
      <c r="U421" s="19">
        <v>50478</v>
      </c>
      <c r="V421" s="15">
        <v>51992</v>
      </c>
      <c r="W421" s="19">
        <v>51992</v>
      </c>
      <c r="X421" s="19">
        <v>25996</v>
      </c>
      <c r="Y421" s="19">
        <v>53552</v>
      </c>
      <c r="Z421" s="19"/>
      <c r="AA421" s="19">
        <v>53552</v>
      </c>
      <c r="AB421" s="19"/>
      <c r="AC421" s="19">
        <v>53552</v>
      </c>
      <c r="AD421" s="19"/>
      <c r="AE421" s="12" t="s">
        <v>833</v>
      </c>
      <c r="AI421" s="19">
        <f>$AC$421</f>
        <v>53552</v>
      </c>
      <c r="AJ421" s="18">
        <f>$AA$421</f>
        <v>53552</v>
      </c>
      <c r="AK421" s="18">
        <f>$AA$421</f>
        <v>53552</v>
      </c>
      <c r="AL421" s="18">
        <f>$AA$421</f>
        <v>53552</v>
      </c>
    </row>
    <row r="422" spans="1:38" x14ac:dyDescent="0.3">
      <c r="A422" s="21" t="s">
        <v>87</v>
      </c>
      <c r="B422" s="21" t="s">
        <v>834</v>
      </c>
      <c r="C422" s="22">
        <f>SUM(C421)</f>
        <v>42840</v>
      </c>
      <c r="D422" s="22">
        <f t="shared" ref="D422:O422" si="214">SUM(D421)</f>
        <v>42840</v>
      </c>
      <c r="E422" s="22">
        <f t="shared" si="214"/>
        <v>44840</v>
      </c>
      <c r="F422" s="22">
        <f t="shared" si="214"/>
        <v>42840</v>
      </c>
      <c r="G422" s="22">
        <f>SUM(G421)</f>
        <v>42840</v>
      </c>
      <c r="H422" s="22">
        <f t="shared" si="214"/>
        <v>42840</v>
      </c>
      <c r="I422" s="22">
        <f t="shared" si="214"/>
        <v>0</v>
      </c>
      <c r="J422" s="22">
        <f>SUM(J421)</f>
        <v>42840</v>
      </c>
      <c r="K422" s="22">
        <f t="shared" si="214"/>
        <v>42840</v>
      </c>
      <c r="L422" s="22">
        <f t="shared" si="214"/>
        <v>42840</v>
      </c>
      <c r="M422" s="22">
        <f>SUM(M421)</f>
        <v>47580</v>
      </c>
      <c r="N422" s="22">
        <f t="shared" si="214"/>
        <v>47580</v>
      </c>
      <c r="O422" s="22">
        <f t="shared" si="214"/>
        <v>47580</v>
      </c>
      <c r="P422" s="22">
        <f>P421</f>
        <v>49007</v>
      </c>
      <c r="Q422" s="22">
        <f t="shared" ref="Q422:R422" si="215">Q421</f>
        <v>49007</v>
      </c>
      <c r="R422" s="22">
        <f t="shared" si="215"/>
        <v>49007</v>
      </c>
      <c r="S422" s="22">
        <f t="shared" ref="S422:X422" si="216">SUM(S421)</f>
        <v>50478</v>
      </c>
      <c r="T422" s="22">
        <f t="shared" si="216"/>
        <v>50478</v>
      </c>
      <c r="U422" s="22">
        <f t="shared" si="216"/>
        <v>50478</v>
      </c>
      <c r="V422" s="22">
        <f t="shared" si="216"/>
        <v>51992</v>
      </c>
      <c r="W422" s="22">
        <f t="shared" si="216"/>
        <v>51992</v>
      </c>
      <c r="X422" s="22">
        <f t="shared" si="216"/>
        <v>25996</v>
      </c>
      <c r="Y422" s="22">
        <f>SUM(Y421)</f>
        <v>53552</v>
      </c>
      <c r="Z422" s="22">
        <f t="shared" ref="Z422:AC422" si="217">SUM(Z421)</f>
        <v>0</v>
      </c>
      <c r="AA422" s="22">
        <f t="shared" si="217"/>
        <v>53552</v>
      </c>
      <c r="AB422" s="22">
        <f t="shared" si="217"/>
        <v>0</v>
      </c>
      <c r="AC422" s="22">
        <f t="shared" si="217"/>
        <v>53552</v>
      </c>
      <c r="AD422" s="22"/>
      <c r="AE422" s="22"/>
      <c r="AF422" s="22"/>
      <c r="AG422" s="22"/>
      <c r="AH422" s="22"/>
      <c r="AI422" s="22">
        <f>SUM(AI421)</f>
        <v>53552</v>
      </c>
      <c r="AJ422" s="22">
        <f>SUM(AJ421)</f>
        <v>53552</v>
      </c>
      <c r="AK422" s="22">
        <f t="shared" ref="AK422:AL422" si="218">SUM(AK421)</f>
        <v>53552</v>
      </c>
      <c r="AL422" s="22">
        <f t="shared" si="218"/>
        <v>53552</v>
      </c>
    </row>
    <row r="423" spans="1:38" x14ac:dyDescent="0.3">
      <c r="A423" s="7" t="s">
        <v>835</v>
      </c>
      <c r="B423" s="8" t="s">
        <v>836</v>
      </c>
      <c r="C423" s="13"/>
      <c r="D423" s="13"/>
      <c r="E423" s="13"/>
      <c r="F423" s="13"/>
      <c r="G423" s="14"/>
      <c r="H423" s="13"/>
      <c r="I423" s="13"/>
      <c r="J423" s="14"/>
      <c r="K423" s="13"/>
      <c r="L423" s="13"/>
      <c r="M423" s="14"/>
      <c r="N423" s="13"/>
      <c r="O423" s="13"/>
      <c r="P423" s="11"/>
      <c r="S423" s="17"/>
      <c r="T423" s="18"/>
      <c r="U423" s="19"/>
      <c r="V423" s="15"/>
      <c r="W423" s="19"/>
      <c r="X423" s="19"/>
      <c r="Y423" s="19"/>
      <c r="Z423" s="19"/>
      <c r="AA423" s="19"/>
      <c r="AB423" s="19"/>
      <c r="AC423" s="19"/>
      <c r="AD423" s="19"/>
      <c r="AJ423" s="18"/>
      <c r="AK423" s="18"/>
      <c r="AL423" s="18"/>
    </row>
    <row r="424" spans="1:38" x14ac:dyDescent="0.3">
      <c r="A424" s="7" t="s">
        <v>837</v>
      </c>
      <c r="B424" s="7" t="s">
        <v>838</v>
      </c>
      <c r="C424" s="13">
        <v>4000</v>
      </c>
      <c r="D424" s="13">
        <v>4000</v>
      </c>
      <c r="E424" s="13">
        <v>4000</v>
      </c>
      <c r="F424" s="13">
        <v>4000</v>
      </c>
      <c r="G424" s="14">
        <v>4000</v>
      </c>
      <c r="H424" s="13">
        <v>4000</v>
      </c>
      <c r="I424" s="13">
        <v>0</v>
      </c>
      <c r="J424" s="14">
        <v>4000</v>
      </c>
      <c r="K424" s="13">
        <v>4000</v>
      </c>
      <c r="L424" s="13">
        <v>4000</v>
      </c>
      <c r="M424" s="14">
        <v>4000</v>
      </c>
      <c r="N424" s="13">
        <v>4000</v>
      </c>
      <c r="O424" s="13">
        <v>4000</v>
      </c>
      <c r="P424" s="14">
        <v>4120</v>
      </c>
      <c r="Q424" s="16">
        <v>4120</v>
      </c>
      <c r="R424" s="16">
        <v>4120</v>
      </c>
      <c r="S424" s="17">
        <v>4244</v>
      </c>
      <c r="T424" s="18">
        <v>4244</v>
      </c>
      <c r="U424" s="19">
        <v>4244</v>
      </c>
      <c r="V424" s="15">
        <v>4371</v>
      </c>
      <c r="W424" s="19">
        <v>4371</v>
      </c>
      <c r="X424" s="19">
        <v>2185.5</v>
      </c>
      <c r="Y424" s="19">
        <v>4502</v>
      </c>
      <c r="Z424" s="19"/>
      <c r="AA424" s="19">
        <v>4502</v>
      </c>
      <c r="AB424" s="19"/>
      <c r="AC424" s="19">
        <v>4502</v>
      </c>
      <c r="AD424" s="19"/>
      <c r="AE424" s="12" t="s">
        <v>833</v>
      </c>
      <c r="AI424" s="19">
        <f t="shared" ref="AI424:AI425" si="219">AC424</f>
        <v>4502</v>
      </c>
      <c r="AJ424" s="18">
        <f>AA424</f>
        <v>4502</v>
      </c>
      <c r="AK424" s="18">
        <f>AA424</f>
        <v>4502</v>
      </c>
      <c r="AL424" s="18">
        <f>AA424</f>
        <v>4502</v>
      </c>
    </row>
    <row r="425" spans="1:38" x14ac:dyDescent="0.3">
      <c r="A425" s="7" t="s">
        <v>839</v>
      </c>
      <c r="B425" s="7" t="s">
        <v>840</v>
      </c>
      <c r="C425" s="13">
        <v>800</v>
      </c>
      <c r="D425" s="13">
        <v>800</v>
      </c>
      <c r="E425" s="13">
        <v>800</v>
      </c>
      <c r="F425" s="13">
        <v>800</v>
      </c>
      <c r="G425" s="14">
        <v>800</v>
      </c>
      <c r="H425" s="13">
        <v>800</v>
      </c>
      <c r="I425" s="13">
        <v>0</v>
      </c>
      <c r="J425" s="14">
        <v>800</v>
      </c>
      <c r="K425" s="13">
        <v>800</v>
      </c>
      <c r="L425" s="13">
        <v>800</v>
      </c>
      <c r="M425" s="14">
        <v>800</v>
      </c>
      <c r="N425" s="13">
        <v>800</v>
      </c>
      <c r="O425" s="13">
        <v>800</v>
      </c>
      <c r="P425" s="14">
        <v>800</v>
      </c>
      <c r="Q425" s="16">
        <v>800</v>
      </c>
      <c r="R425" s="16">
        <v>800</v>
      </c>
      <c r="S425" s="17">
        <v>800</v>
      </c>
      <c r="T425" s="18">
        <v>800</v>
      </c>
      <c r="U425" s="19">
        <v>800</v>
      </c>
      <c r="V425" s="15">
        <v>800</v>
      </c>
      <c r="W425" s="19">
        <v>800</v>
      </c>
      <c r="X425" s="19">
        <v>400</v>
      </c>
      <c r="Y425" s="19">
        <v>800</v>
      </c>
      <c r="Z425" s="19"/>
      <c r="AA425" s="19">
        <v>800</v>
      </c>
      <c r="AB425" s="19"/>
      <c r="AC425" s="19">
        <v>800</v>
      </c>
      <c r="AD425" s="19"/>
      <c r="AI425" s="19">
        <f t="shared" si="219"/>
        <v>800</v>
      </c>
      <c r="AJ425" s="18">
        <f>AA425</f>
        <v>800</v>
      </c>
      <c r="AK425" s="18">
        <f>AA425</f>
        <v>800</v>
      </c>
      <c r="AL425" s="18">
        <f>AA425</f>
        <v>800</v>
      </c>
    </row>
    <row r="426" spans="1:38" x14ac:dyDescent="0.3">
      <c r="A426" s="21" t="s">
        <v>87</v>
      </c>
      <c r="B426" s="21" t="s">
        <v>841</v>
      </c>
      <c r="C426" s="22">
        <f>SUM(C424:C425)</f>
        <v>4800</v>
      </c>
      <c r="D426" s="22">
        <f t="shared" ref="D426:O426" si="220">SUM(D424:D425)</f>
        <v>4800</v>
      </c>
      <c r="E426" s="22">
        <f t="shared" si="220"/>
        <v>4800</v>
      </c>
      <c r="F426" s="22">
        <f t="shared" si="220"/>
        <v>4800</v>
      </c>
      <c r="G426" s="22">
        <f>SUM(G424:G425)</f>
        <v>4800</v>
      </c>
      <c r="H426" s="22">
        <f t="shared" si="220"/>
        <v>4800</v>
      </c>
      <c r="I426" s="22">
        <f t="shared" si="220"/>
        <v>0</v>
      </c>
      <c r="J426" s="22">
        <f>SUM(J424:J425)</f>
        <v>4800</v>
      </c>
      <c r="K426" s="22">
        <f t="shared" si="220"/>
        <v>4800</v>
      </c>
      <c r="L426" s="22">
        <f t="shared" si="220"/>
        <v>4800</v>
      </c>
      <c r="M426" s="22">
        <f>SUM(M424:M425)</f>
        <v>4800</v>
      </c>
      <c r="N426" s="22">
        <f t="shared" si="220"/>
        <v>4800</v>
      </c>
      <c r="O426" s="22">
        <f t="shared" si="220"/>
        <v>4800</v>
      </c>
      <c r="P426" s="22">
        <f>SUM(P424:P425)</f>
        <v>4920</v>
      </c>
      <c r="Q426" s="22">
        <f t="shared" ref="Q426:R426" si="221">SUM(Q424:Q425)</f>
        <v>4920</v>
      </c>
      <c r="R426" s="22">
        <f t="shared" si="221"/>
        <v>4920</v>
      </c>
      <c r="S426" s="22">
        <f t="shared" ref="S426:X426" si="222">SUM(S424:S425)</f>
        <v>5044</v>
      </c>
      <c r="T426" s="22">
        <f t="shared" si="222"/>
        <v>5044</v>
      </c>
      <c r="U426" s="22">
        <f t="shared" si="222"/>
        <v>5044</v>
      </c>
      <c r="V426" s="22">
        <f t="shared" si="222"/>
        <v>5171</v>
      </c>
      <c r="W426" s="22">
        <f t="shared" si="222"/>
        <v>5171</v>
      </c>
      <c r="X426" s="22">
        <f t="shared" si="222"/>
        <v>2585.5</v>
      </c>
      <c r="Y426" s="22">
        <f>SUM(Y424:Y425)</f>
        <v>5302</v>
      </c>
      <c r="Z426" s="22">
        <f t="shared" ref="Z426:AC426" si="223">SUM(Z424:Z425)</f>
        <v>0</v>
      </c>
      <c r="AA426" s="22">
        <f t="shared" si="223"/>
        <v>5302</v>
      </c>
      <c r="AB426" s="22">
        <f t="shared" si="223"/>
        <v>0</v>
      </c>
      <c r="AC426" s="22">
        <f t="shared" si="223"/>
        <v>5302</v>
      </c>
      <c r="AD426" s="22"/>
      <c r="AE426" s="22"/>
      <c r="AF426" s="22"/>
      <c r="AG426" s="22"/>
      <c r="AH426" s="22"/>
      <c r="AI426" s="22">
        <f>SUM(AI424:AI425)</f>
        <v>5302</v>
      </c>
      <c r="AJ426" s="22">
        <f>SUM(AJ424:AJ425)</f>
        <v>5302</v>
      </c>
      <c r="AK426" s="22">
        <f t="shared" ref="AK426:AL426" si="224">SUM(AK424:AK425)</f>
        <v>5302</v>
      </c>
      <c r="AL426" s="22">
        <f t="shared" si="224"/>
        <v>5302</v>
      </c>
    </row>
    <row r="427" spans="1:38" x14ac:dyDescent="0.3">
      <c r="A427" s="7" t="s">
        <v>842</v>
      </c>
      <c r="B427" s="8" t="s">
        <v>843</v>
      </c>
      <c r="C427" s="13"/>
      <c r="D427" s="13"/>
      <c r="E427" s="13"/>
      <c r="F427" s="13"/>
      <c r="G427" s="14"/>
      <c r="H427" s="13"/>
      <c r="I427" s="13"/>
      <c r="J427" s="14"/>
      <c r="K427" s="13"/>
      <c r="L427" s="13"/>
      <c r="M427" s="14"/>
      <c r="N427" s="13"/>
      <c r="O427" s="13"/>
      <c r="P427" s="11"/>
      <c r="S427" s="17"/>
      <c r="T427" s="18"/>
      <c r="U427" s="19"/>
      <c r="V427" s="15"/>
      <c r="W427" s="19"/>
      <c r="X427" s="19"/>
      <c r="Y427" s="19"/>
      <c r="Z427" s="19"/>
      <c r="AA427" s="19"/>
      <c r="AB427" s="19"/>
      <c r="AC427" s="19"/>
      <c r="AD427" s="19"/>
      <c r="AJ427" s="18"/>
      <c r="AK427" s="18"/>
      <c r="AL427" s="18"/>
    </row>
    <row r="428" spans="1:38" x14ac:dyDescent="0.3">
      <c r="A428" s="7" t="s">
        <v>844</v>
      </c>
      <c r="B428" s="7" t="s">
        <v>629</v>
      </c>
      <c r="C428" s="13">
        <v>0</v>
      </c>
      <c r="D428" s="13">
        <v>0</v>
      </c>
      <c r="E428" s="13">
        <v>0</v>
      </c>
      <c r="F428" s="13">
        <v>0</v>
      </c>
      <c r="G428" s="14">
        <v>0</v>
      </c>
      <c r="H428" s="13">
        <v>9340.5400000000009</v>
      </c>
      <c r="I428" s="13">
        <v>9340.5400000000009</v>
      </c>
      <c r="J428" s="14">
        <v>40400</v>
      </c>
      <c r="K428" s="13">
        <v>40555.31</v>
      </c>
      <c r="L428" s="13">
        <v>40555.31</v>
      </c>
      <c r="M428" s="14">
        <v>47500</v>
      </c>
      <c r="N428" s="13">
        <v>47500</v>
      </c>
      <c r="O428" s="13">
        <v>41210.69</v>
      </c>
      <c r="P428" s="15">
        <v>0</v>
      </c>
      <c r="Q428" s="16">
        <v>0</v>
      </c>
      <c r="R428" s="16">
        <v>0</v>
      </c>
      <c r="S428" s="17">
        <v>40063.89</v>
      </c>
      <c r="T428" s="18">
        <v>40063.89</v>
      </c>
      <c r="U428" s="19">
        <v>30972.240000000002</v>
      </c>
      <c r="V428" s="15">
        <v>82130.97</v>
      </c>
      <c r="W428" s="19">
        <v>82130.97</v>
      </c>
      <c r="X428" s="19">
        <v>40823.040000000001</v>
      </c>
      <c r="Y428" s="19" t="e">
        <f>#REF!</f>
        <v>#REF!</v>
      </c>
      <c r="Z428" s="19"/>
      <c r="AA428" s="19" t="e">
        <f>$Y$428</f>
        <v>#REF!</v>
      </c>
      <c r="AB428" s="19"/>
      <c r="AC428" s="19" t="e">
        <f>$Y$428</f>
        <v>#REF!</v>
      </c>
      <c r="AD428" s="19"/>
      <c r="AE428" s="12"/>
      <c r="AI428" s="18" t="e">
        <f>#REF!</f>
        <v>#REF!</v>
      </c>
      <c r="AJ428" s="18" t="e">
        <f>#REF!</f>
        <v>#REF!</v>
      </c>
      <c r="AK428" s="18" t="e">
        <f>#REF!</f>
        <v>#REF!</v>
      </c>
      <c r="AL428" s="18" t="e">
        <f>#REF!</f>
        <v>#REF!</v>
      </c>
    </row>
    <row r="429" spans="1:38" x14ac:dyDescent="0.3">
      <c r="A429" s="7" t="s">
        <v>845</v>
      </c>
      <c r="B429" s="7" t="s">
        <v>846</v>
      </c>
      <c r="C429" s="13"/>
      <c r="D429" s="13"/>
      <c r="E429" s="13"/>
      <c r="F429" s="13"/>
      <c r="G429" s="14"/>
      <c r="H429" s="13"/>
      <c r="I429" s="13"/>
      <c r="J429" s="14"/>
      <c r="K429" s="13"/>
      <c r="L429" s="13"/>
      <c r="M429" s="14"/>
      <c r="N429" s="13"/>
      <c r="O429" s="13"/>
      <c r="P429" s="15">
        <v>0</v>
      </c>
      <c r="Q429" s="16">
        <v>2578.4</v>
      </c>
      <c r="R429" s="16">
        <v>1289.2</v>
      </c>
      <c r="S429" s="17">
        <v>1045</v>
      </c>
      <c r="T429" s="18">
        <v>1045</v>
      </c>
      <c r="U429" s="19">
        <v>0</v>
      </c>
      <c r="V429" s="15">
        <v>2000</v>
      </c>
      <c r="W429" s="19">
        <v>2000</v>
      </c>
      <c r="X429" s="19">
        <v>0</v>
      </c>
      <c r="Y429" s="19">
        <v>1000</v>
      </c>
      <c r="Z429" s="19"/>
      <c r="AA429" s="19">
        <v>1000</v>
      </c>
      <c r="AB429" s="19"/>
      <c r="AC429" s="19">
        <v>1000</v>
      </c>
      <c r="AD429" s="19"/>
      <c r="AI429" s="19">
        <f>$AC$429</f>
        <v>1000</v>
      </c>
      <c r="AJ429" s="18">
        <f>$AA$429</f>
        <v>1000</v>
      </c>
      <c r="AK429" s="18">
        <f>$AA$429</f>
        <v>1000</v>
      </c>
      <c r="AL429" s="18">
        <f>$AA$429</f>
        <v>1000</v>
      </c>
    </row>
    <row r="430" spans="1:38" x14ac:dyDescent="0.3">
      <c r="A430" s="7" t="s">
        <v>847</v>
      </c>
      <c r="B430" s="7" t="s">
        <v>848</v>
      </c>
      <c r="C430" s="13">
        <v>0</v>
      </c>
      <c r="D430" s="13">
        <v>0</v>
      </c>
      <c r="E430" s="13">
        <v>0</v>
      </c>
      <c r="F430" s="13">
        <v>0</v>
      </c>
      <c r="G430" s="14">
        <v>0</v>
      </c>
      <c r="H430" s="13">
        <v>19732.88</v>
      </c>
      <c r="I430" s="13">
        <v>11712.5</v>
      </c>
      <c r="J430" s="14">
        <v>0</v>
      </c>
      <c r="K430" s="13">
        <v>14273.88</v>
      </c>
      <c r="L430" s="13">
        <v>11559.06</v>
      </c>
      <c r="M430" s="14">
        <v>10000</v>
      </c>
      <c r="N430" s="13">
        <v>9500</v>
      </c>
      <c r="O430" s="13">
        <v>6063.9</v>
      </c>
      <c r="P430" s="15">
        <v>42500</v>
      </c>
      <c r="Q430" s="16">
        <v>39921.599999999999</v>
      </c>
      <c r="R430" s="16">
        <v>31130.880000000001</v>
      </c>
      <c r="S430" s="17">
        <v>30039.360000000001</v>
      </c>
      <c r="T430" s="18">
        <v>30039.360000000001</v>
      </c>
      <c r="U430" s="19">
        <v>20960.04</v>
      </c>
      <c r="V430" s="15">
        <v>30793.360000000001</v>
      </c>
      <c r="W430" s="19">
        <v>30793.360000000001</v>
      </c>
      <c r="X430" s="19">
        <v>-308.16000000000003</v>
      </c>
      <c r="Y430" s="19" t="e">
        <f>#REF!</f>
        <v>#REF!</v>
      </c>
      <c r="Z430" s="19"/>
      <c r="AA430" s="19" t="e">
        <f>$Y$430</f>
        <v>#REF!</v>
      </c>
      <c r="AB430" s="19"/>
      <c r="AC430" s="19" t="e">
        <f>$Y$430</f>
        <v>#REF!</v>
      </c>
      <c r="AD430" s="19"/>
      <c r="AI430" s="18" t="e">
        <f>#REF!</f>
        <v>#REF!</v>
      </c>
      <c r="AJ430" s="18" t="e">
        <f>#REF!</f>
        <v>#REF!</v>
      </c>
      <c r="AK430" s="18" t="e">
        <f>#REF!</f>
        <v>#REF!</v>
      </c>
      <c r="AL430" s="18" t="e">
        <f>#REF!</f>
        <v>#REF!</v>
      </c>
    </row>
    <row r="431" spans="1:38" x14ac:dyDescent="0.3">
      <c r="A431" s="7" t="s">
        <v>849</v>
      </c>
      <c r="B431" s="7" t="s">
        <v>36</v>
      </c>
      <c r="C431" s="13">
        <v>0</v>
      </c>
      <c r="D431" s="13">
        <v>0</v>
      </c>
      <c r="E431" s="13">
        <v>0</v>
      </c>
      <c r="F431" s="13">
        <v>0</v>
      </c>
      <c r="G431" s="14">
        <v>0</v>
      </c>
      <c r="H431" s="13">
        <v>1619.84</v>
      </c>
      <c r="I431" s="13">
        <v>1619.84</v>
      </c>
      <c r="J431" s="14">
        <v>3090.6</v>
      </c>
      <c r="K431" s="13">
        <v>4007.7</v>
      </c>
      <c r="L431" s="13">
        <v>4007.7</v>
      </c>
      <c r="M431" s="14">
        <v>4398.75</v>
      </c>
      <c r="N431" s="13">
        <v>4398.75</v>
      </c>
      <c r="O431" s="13">
        <v>3651.62</v>
      </c>
      <c r="P431" s="15">
        <v>3251.25</v>
      </c>
      <c r="Q431" s="16">
        <v>3251.25</v>
      </c>
      <c r="R431" s="16">
        <v>2431.13</v>
      </c>
      <c r="S431" s="17">
        <v>5442.8486249999996</v>
      </c>
      <c r="T431" s="18">
        <v>5442.85</v>
      </c>
      <c r="U431" s="19">
        <v>3954.12</v>
      </c>
      <c r="V431" s="15">
        <v>8791.7099999999991</v>
      </c>
      <c r="W431" s="19">
        <v>8791.7099999999991</v>
      </c>
      <c r="X431" s="19">
        <v>3100.26</v>
      </c>
      <c r="Y431" s="19" t="e">
        <f>#REF!+76.5</f>
        <v>#REF!</v>
      </c>
      <c r="Z431" s="19"/>
      <c r="AA431" s="19" t="e">
        <f t="shared" ref="AA431:AC437" si="225">Y431</f>
        <v>#REF!</v>
      </c>
      <c r="AB431" s="19"/>
      <c r="AC431" s="19" t="e">
        <f t="shared" si="225"/>
        <v>#REF!</v>
      </c>
      <c r="AD431" s="19"/>
      <c r="AI431" s="18" t="e">
        <f>#REF!+76.5</f>
        <v>#REF!</v>
      </c>
      <c r="AJ431" s="18" t="e">
        <f>#REF!+76.5</f>
        <v>#REF!</v>
      </c>
      <c r="AK431" s="18" t="e">
        <f>#REF!+76.5</f>
        <v>#REF!</v>
      </c>
      <c r="AL431" s="18" t="e">
        <f>#REF!+76.5</f>
        <v>#REF!</v>
      </c>
    </row>
    <row r="432" spans="1:38" x14ac:dyDescent="0.3">
      <c r="A432" s="7" t="s">
        <v>850</v>
      </c>
      <c r="B432" s="7" t="s">
        <v>38</v>
      </c>
      <c r="C432" s="13">
        <v>0</v>
      </c>
      <c r="D432" s="13">
        <v>0</v>
      </c>
      <c r="E432" s="13">
        <v>0</v>
      </c>
      <c r="F432" s="13">
        <v>0</v>
      </c>
      <c r="G432" s="14">
        <v>0</v>
      </c>
      <c r="H432" s="13">
        <v>266.33999999999997</v>
      </c>
      <c r="I432" s="13">
        <v>156.69999999999999</v>
      </c>
      <c r="J432" s="14">
        <v>759.52</v>
      </c>
      <c r="K432" s="13">
        <v>759.52</v>
      </c>
      <c r="L432" s="13">
        <v>759.36</v>
      </c>
      <c r="M432" s="14">
        <v>327.75</v>
      </c>
      <c r="N432" s="13">
        <v>327.75</v>
      </c>
      <c r="O432" s="13">
        <v>400.97</v>
      </c>
      <c r="P432" s="23">
        <v>0</v>
      </c>
      <c r="Q432" s="16">
        <v>0</v>
      </c>
      <c r="R432" s="16">
        <v>0</v>
      </c>
      <c r="S432" s="17">
        <v>2275.6289519999996</v>
      </c>
      <c r="T432" s="18">
        <v>2275.63</v>
      </c>
      <c r="U432" s="19">
        <v>1896.4</v>
      </c>
      <c r="V432" s="15">
        <v>4665.04</v>
      </c>
      <c r="W432" s="19">
        <v>4665.04</v>
      </c>
      <c r="X432" s="19">
        <v>2332.56</v>
      </c>
      <c r="Y432" s="19" t="e">
        <f>#REF!+#REF!+#REF!</f>
        <v>#REF!</v>
      </c>
      <c r="Z432" s="19"/>
      <c r="AA432" s="19" t="e">
        <f t="shared" si="225"/>
        <v>#REF!</v>
      </c>
      <c r="AB432" s="19"/>
      <c r="AC432" s="19" t="e">
        <f t="shared" si="225"/>
        <v>#REF!</v>
      </c>
      <c r="AD432" s="19"/>
      <c r="AI432" s="18" t="e">
        <f>#REF!+#REF!+#REF!</f>
        <v>#REF!</v>
      </c>
      <c r="AJ432" s="18" t="e">
        <f>#REF!+#REF!+#REF!</f>
        <v>#REF!</v>
      </c>
      <c r="AK432" s="18" t="e">
        <f>#REF!+#REF!+#REF!</f>
        <v>#REF!</v>
      </c>
      <c r="AL432" s="18" t="e">
        <f>#REF!+#REF!+#REF!</f>
        <v>#REF!</v>
      </c>
    </row>
    <row r="433" spans="1:38" x14ac:dyDescent="0.3">
      <c r="A433" s="7" t="s">
        <v>851</v>
      </c>
      <c r="B433" s="7" t="s">
        <v>852</v>
      </c>
      <c r="C433" s="13">
        <v>0</v>
      </c>
      <c r="D433" s="13">
        <v>0</v>
      </c>
      <c r="E433" s="13">
        <v>0</v>
      </c>
      <c r="F433" s="13">
        <v>0</v>
      </c>
      <c r="G433" s="14">
        <v>0</v>
      </c>
      <c r="H433" s="13">
        <v>2493</v>
      </c>
      <c r="I433" s="13">
        <v>2485</v>
      </c>
      <c r="J433" s="14">
        <v>9876</v>
      </c>
      <c r="K433" s="13">
        <v>10777</v>
      </c>
      <c r="L433" s="13">
        <v>10777</v>
      </c>
      <c r="M433" s="14">
        <v>10716</v>
      </c>
      <c r="N433" s="13">
        <v>10716</v>
      </c>
      <c r="O433" s="13">
        <v>7590.5</v>
      </c>
      <c r="P433" s="23">
        <v>0</v>
      </c>
      <c r="Q433" s="16">
        <v>0</v>
      </c>
      <c r="R433" s="16">
        <v>0</v>
      </c>
      <c r="S433" s="17">
        <v>4710</v>
      </c>
      <c r="T433" s="18">
        <v>4710</v>
      </c>
      <c r="U433" s="19">
        <v>3913</v>
      </c>
      <c r="V433" s="15">
        <v>9780</v>
      </c>
      <c r="W433" s="19">
        <v>9780</v>
      </c>
      <c r="X433" s="19">
        <v>4038</v>
      </c>
      <c r="Y433" s="19" t="e">
        <f>#REF!</f>
        <v>#REF!</v>
      </c>
      <c r="Z433" s="19"/>
      <c r="AA433" s="19" t="e">
        <f t="shared" si="225"/>
        <v>#REF!</v>
      </c>
      <c r="AB433" s="19"/>
      <c r="AC433" s="19" t="e">
        <f t="shared" si="225"/>
        <v>#REF!</v>
      </c>
      <c r="AD433" s="19"/>
      <c r="AI433" s="18" t="e">
        <f>#REF!</f>
        <v>#REF!</v>
      </c>
      <c r="AJ433" s="18" t="e">
        <f>#REF!</f>
        <v>#REF!</v>
      </c>
      <c r="AK433" s="18" t="e">
        <f>#REF!</f>
        <v>#REF!</v>
      </c>
      <c r="AL433" s="18" t="e">
        <f>#REF!</f>
        <v>#REF!</v>
      </c>
    </row>
    <row r="434" spans="1:38" x14ac:dyDescent="0.3">
      <c r="A434" s="7" t="s">
        <v>853</v>
      </c>
      <c r="B434" s="7" t="s">
        <v>854</v>
      </c>
      <c r="C434" s="13">
        <v>0</v>
      </c>
      <c r="D434" s="13">
        <v>0</v>
      </c>
      <c r="E434" s="13">
        <v>0</v>
      </c>
      <c r="F434" s="13">
        <v>0</v>
      </c>
      <c r="G434" s="14">
        <v>0</v>
      </c>
      <c r="H434" s="13">
        <v>212.17</v>
      </c>
      <c r="I434" s="13">
        <v>134.01</v>
      </c>
      <c r="J434" s="14">
        <v>541.36</v>
      </c>
      <c r="K434" s="13">
        <v>541.36</v>
      </c>
      <c r="L434" s="13">
        <v>541.32000000000005</v>
      </c>
      <c r="M434" s="14">
        <v>636.5</v>
      </c>
      <c r="N434" s="13">
        <v>636.5</v>
      </c>
      <c r="O434" s="13">
        <v>424.32</v>
      </c>
      <c r="P434" s="15">
        <v>0</v>
      </c>
      <c r="Q434" s="16">
        <v>0</v>
      </c>
      <c r="R434" s="16">
        <v>0</v>
      </c>
      <c r="S434" s="17">
        <v>536.85612600000002</v>
      </c>
      <c r="T434" s="18">
        <v>536.86</v>
      </c>
      <c r="U434" s="19">
        <v>393.95</v>
      </c>
      <c r="V434" s="15">
        <v>969.15</v>
      </c>
      <c r="W434" s="19">
        <v>969.15</v>
      </c>
      <c r="X434" s="19">
        <v>484.56</v>
      </c>
      <c r="Y434" s="19" t="e">
        <f>#REF!</f>
        <v>#REF!</v>
      </c>
      <c r="Z434" s="19"/>
      <c r="AA434" s="19" t="e">
        <f t="shared" si="225"/>
        <v>#REF!</v>
      </c>
      <c r="AB434" s="19"/>
      <c r="AC434" s="19" t="e">
        <f t="shared" si="225"/>
        <v>#REF!</v>
      </c>
      <c r="AD434" s="19"/>
      <c r="AI434" s="18" t="e">
        <f>#REF!</f>
        <v>#REF!</v>
      </c>
      <c r="AJ434" s="18" t="e">
        <f>#REF!</f>
        <v>#REF!</v>
      </c>
      <c r="AK434" s="18" t="e">
        <f>#REF!</f>
        <v>#REF!</v>
      </c>
      <c r="AL434" s="18" t="e">
        <f>#REF!</f>
        <v>#REF!</v>
      </c>
    </row>
    <row r="435" spans="1:38" x14ac:dyDescent="0.3">
      <c r="A435" s="7" t="s">
        <v>855</v>
      </c>
      <c r="B435" s="7" t="s">
        <v>44</v>
      </c>
      <c r="C435" s="13">
        <v>0</v>
      </c>
      <c r="D435" s="13">
        <v>0</v>
      </c>
      <c r="E435" s="13">
        <v>0</v>
      </c>
      <c r="F435" s="13">
        <v>0</v>
      </c>
      <c r="G435" s="14">
        <v>0</v>
      </c>
      <c r="H435" s="13">
        <v>28.05</v>
      </c>
      <c r="I435" s="13">
        <v>28.05</v>
      </c>
      <c r="J435" s="14">
        <v>632</v>
      </c>
      <c r="K435" s="13">
        <v>632</v>
      </c>
      <c r="L435" s="13">
        <v>517.91999999999996</v>
      </c>
      <c r="M435" s="14">
        <v>228.8</v>
      </c>
      <c r="N435" s="13">
        <v>228.8</v>
      </c>
      <c r="O435" s="13">
        <v>117.67</v>
      </c>
      <c r="P435" s="15">
        <v>212.8</v>
      </c>
      <c r="Q435" s="16">
        <v>212.8</v>
      </c>
      <c r="R435" s="16">
        <v>131.11000000000001</v>
      </c>
      <c r="S435" s="17">
        <v>185.6</v>
      </c>
      <c r="T435" s="18">
        <v>185.6</v>
      </c>
      <c r="U435" s="19">
        <v>15.3</v>
      </c>
      <c r="V435" s="15">
        <v>22.4</v>
      </c>
      <c r="W435" s="19">
        <v>22.4</v>
      </c>
      <c r="X435" s="19">
        <v>0</v>
      </c>
      <c r="Y435" s="19" t="e">
        <f>#REF!</f>
        <v>#REF!</v>
      </c>
      <c r="Z435" s="19"/>
      <c r="AA435" s="19" t="e">
        <f t="shared" si="225"/>
        <v>#REF!</v>
      </c>
      <c r="AB435" s="19"/>
      <c r="AC435" s="19" t="e">
        <f t="shared" si="225"/>
        <v>#REF!</v>
      </c>
      <c r="AD435" s="19"/>
      <c r="AI435" s="18" t="e">
        <f>#REF!</f>
        <v>#REF!</v>
      </c>
      <c r="AJ435" s="18" t="e">
        <f>#REF!</f>
        <v>#REF!</v>
      </c>
      <c r="AK435" s="18" t="e">
        <f>#REF!</f>
        <v>#REF!</v>
      </c>
      <c r="AL435" s="18" t="e">
        <f>#REF!</f>
        <v>#REF!</v>
      </c>
    </row>
    <row r="436" spans="1:38" x14ac:dyDescent="0.3">
      <c r="A436" s="7" t="s">
        <v>856</v>
      </c>
      <c r="B436" s="7" t="s">
        <v>857</v>
      </c>
      <c r="C436" s="13">
        <v>0</v>
      </c>
      <c r="D436" s="13">
        <v>0</v>
      </c>
      <c r="E436" s="13">
        <v>0</v>
      </c>
      <c r="F436" s="13">
        <v>0</v>
      </c>
      <c r="G436" s="14">
        <v>0</v>
      </c>
      <c r="H436" s="13">
        <v>0</v>
      </c>
      <c r="I436" s="13">
        <v>0</v>
      </c>
      <c r="J436" s="14">
        <v>29.81</v>
      </c>
      <c r="K436" s="13">
        <v>1082.52</v>
      </c>
      <c r="L436" s="13">
        <v>1082.52</v>
      </c>
      <c r="M436" s="14">
        <v>1145</v>
      </c>
      <c r="N436" s="13">
        <v>1145</v>
      </c>
      <c r="O436" s="13">
        <v>1103.73</v>
      </c>
      <c r="P436" s="15">
        <v>1145</v>
      </c>
      <c r="Q436" s="16">
        <v>1145</v>
      </c>
      <c r="R436" s="16">
        <v>307.58</v>
      </c>
      <c r="S436" s="17">
        <v>650</v>
      </c>
      <c r="T436" s="18">
        <v>1560.3</v>
      </c>
      <c r="U436" s="19">
        <v>1560.3</v>
      </c>
      <c r="V436" s="15">
        <v>495</v>
      </c>
      <c r="W436" s="19">
        <v>495</v>
      </c>
      <c r="X436" s="19">
        <v>480.12</v>
      </c>
      <c r="Y436" s="19" t="e">
        <f>#REF!</f>
        <v>#REF!</v>
      </c>
      <c r="Z436" s="19"/>
      <c r="AA436" s="19" t="e">
        <f t="shared" si="225"/>
        <v>#REF!</v>
      </c>
      <c r="AB436" s="19"/>
      <c r="AC436" s="19" t="e">
        <f t="shared" si="225"/>
        <v>#REF!</v>
      </c>
      <c r="AD436" s="19"/>
      <c r="AI436" s="18" t="e">
        <f>#REF!</f>
        <v>#REF!</v>
      </c>
      <c r="AJ436" s="18" t="e">
        <f>#REF!</f>
        <v>#REF!</v>
      </c>
      <c r="AK436" s="18" t="e">
        <f>#REF!</f>
        <v>#REF!</v>
      </c>
      <c r="AL436" s="18" t="e">
        <f>#REF!</f>
        <v>#REF!</v>
      </c>
    </row>
    <row r="437" spans="1:38" x14ac:dyDescent="0.3">
      <c r="A437" s="7" t="s">
        <v>858</v>
      </c>
      <c r="B437" s="7" t="s">
        <v>217</v>
      </c>
      <c r="C437" s="13">
        <v>0</v>
      </c>
      <c r="D437" s="13">
        <v>0</v>
      </c>
      <c r="E437" s="13">
        <v>0</v>
      </c>
      <c r="F437" s="13">
        <v>0</v>
      </c>
      <c r="G437" s="14">
        <v>0</v>
      </c>
      <c r="H437" s="13">
        <v>83.01</v>
      </c>
      <c r="I437" s="13">
        <v>83.01</v>
      </c>
      <c r="J437" s="14">
        <v>335.32</v>
      </c>
      <c r="K437" s="13">
        <v>335.32</v>
      </c>
      <c r="L437" s="13">
        <v>335.28</v>
      </c>
      <c r="M437" s="14">
        <v>403.75</v>
      </c>
      <c r="N437" s="13">
        <v>403.75</v>
      </c>
      <c r="O437" s="13">
        <v>269.2</v>
      </c>
      <c r="P437" s="15">
        <v>0</v>
      </c>
      <c r="Q437" s="16">
        <v>0</v>
      </c>
      <c r="R437" s="16">
        <v>0</v>
      </c>
      <c r="S437" s="17">
        <v>296.47278599999999</v>
      </c>
      <c r="T437" s="18">
        <v>296.47000000000003</v>
      </c>
      <c r="U437" s="19">
        <v>247.05</v>
      </c>
      <c r="V437" s="15">
        <v>607.77</v>
      </c>
      <c r="W437" s="19">
        <v>607.77</v>
      </c>
      <c r="X437" s="19">
        <v>303.89999999999998</v>
      </c>
      <c r="Y437" s="19" t="e">
        <f>#REF!</f>
        <v>#REF!</v>
      </c>
      <c r="Z437" s="19"/>
      <c r="AA437" s="19" t="e">
        <f t="shared" si="225"/>
        <v>#REF!</v>
      </c>
      <c r="AB437" s="19"/>
      <c r="AC437" s="19" t="e">
        <f t="shared" si="225"/>
        <v>#REF!</v>
      </c>
      <c r="AD437" s="19"/>
      <c r="AI437" s="18" t="e">
        <f>#REF!</f>
        <v>#REF!</v>
      </c>
      <c r="AJ437" s="18" t="e">
        <f>#REF!</f>
        <v>#REF!</v>
      </c>
      <c r="AK437" s="18" t="e">
        <f>#REF!</f>
        <v>#REF!</v>
      </c>
      <c r="AL437" s="18" t="e">
        <f>#REF!</f>
        <v>#REF!</v>
      </c>
    </row>
    <row r="438" spans="1:38" ht="86.4" x14ac:dyDescent="0.3">
      <c r="A438" s="7" t="s">
        <v>859</v>
      </c>
      <c r="B438" s="7" t="s">
        <v>860</v>
      </c>
      <c r="C438" s="13"/>
      <c r="D438" s="13"/>
      <c r="E438" s="13"/>
      <c r="F438" s="13"/>
      <c r="G438" s="14"/>
      <c r="H438" s="13"/>
      <c r="I438" s="13"/>
      <c r="J438" s="14"/>
      <c r="K438" s="13"/>
      <c r="L438" s="13"/>
      <c r="M438" s="14"/>
      <c r="N438" s="13"/>
      <c r="O438" s="13"/>
      <c r="P438" s="15"/>
      <c r="Q438" s="16">
        <v>0</v>
      </c>
      <c r="R438" s="16">
        <v>0</v>
      </c>
      <c r="S438" s="17">
        <v>4750</v>
      </c>
      <c r="T438" s="18">
        <v>4750</v>
      </c>
      <c r="U438" s="19">
        <v>689.44</v>
      </c>
      <c r="V438" s="15">
        <v>6000</v>
      </c>
      <c r="W438" s="19">
        <v>6000</v>
      </c>
      <c r="X438" s="19">
        <v>0</v>
      </c>
      <c r="Y438" s="19">
        <v>6000</v>
      </c>
      <c r="Z438" s="19">
        <v>3000</v>
      </c>
      <c r="AA438" s="19">
        <v>9000</v>
      </c>
      <c r="AB438" s="19"/>
      <c r="AC438" s="19">
        <v>9000</v>
      </c>
      <c r="AD438" s="19"/>
      <c r="AF438" s="101" t="s">
        <v>1812</v>
      </c>
      <c r="AG438" s="12"/>
      <c r="AH438" s="12" t="s">
        <v>1791</v>
      </c>
      <c r="AI438" s="108">
        <f t="shared" ref="AI438:AI455" si="226">AC438</f>
        <v>9000</v>
      </c>
      <c r="AJ438" s="18">
        <f t="shared" ref="AJ438:AJ455" si="227">AC438</f>
        <v>9000</v>
      </c>
      <c r="AK438" s="18">
        <f t="shared" ref="AK438:AK455" si="228">AC438</f>
        <v>9000</v>
      </c>
      <c r="AL438" s="18">
        <f t="shared" ref="AL438:AL455" si="229">AC438</f>
        <v>9000</v>
      </c>
    </row>
    <row r="439" spans="1:38" ht="43.2" x14ac:dyDescent="0.3">
      <c r="A439" s="7" t="s">
        <v>861</v>
      </c>
      <c r="B439" s="7" t="s">
        <v>862</v>
      </c>
      <c r="C439" s="13"/>
      <c r="D439" s="13"/>
      <c r="E439" s="13"/>
      <c r="F439" s="13"/>
      <c r="G439" s="14"/>
      <c r="H439" s="13"/>
      <c r="I439" s="13"/>
      <c r="J439" s="14"/>
      <c r="K439" s="13"/>
      <c r="L439" s="13"/>
      <c r="M439" s="14">
        <v>0</v>
      </c>
      <c r="N439" s="13">
        <v>0</v>
      </c>
      <c r="O439" s="13">
        <v>40</v>
      </c>
      <c r="P439" s="15">
        <v>0</v>
      </c>
      <c r="Q439" s="16">
        <v>80</v>
      </c>
      <c r="R439" s="16">
        <v>0</v>
      </c>
      <c r="S439" s="17">
        <v>0</v>
      </c>
      <c r="T439" s="18">
        <v>0</v>
      </c>
      <c r="U439" s="19">
        <v>0</v>
      </c>
      <c r="V439" s="15">
        <v>1000</v>
      </c>
      <c r="W439" s="19">
        <v>1000</v>
      </c>
      <c r="X439" s="19">
        <v>0</v>
      </c>
      <c r="Y439" s="19">
        <v>1000</v>
      </c>
      <c r="Z439" s="18">
        <v>-500</v>
      </c>
      <c r="AA439" s="19">
        <v>500</v>
      </c>
      <c r="AB439" s="19"/>
      <c r="AC439" s="19">
        <v>500</v>
      </c>
      <c r="AD439" s="19"/>
      <c r="AF439" s="12" t="s">
        <v>863</v>
      </c>
      <c r="AI439" s="19">
        <f t="shared" si="226"/>
        <v>500</v>
      </c>
      <c r="AJ439" s="18">
        <f t="shared" si="227"/>
        <v>500</v>
      </c>
      <c r="AK439" s="18">
        <f t="shared" si="228"/>
        <v>500</v>
      </c>
      <c r="AL439" s="18">
        <f t="shared" si="229"/>
        <v>500</v>
      </c>
    </row>
    <row r="440" spans="1:38" hidden="1" x14ac:dyDescent="0.3">
      <c r="A440" s="7" t="s">
        <v>864</v>
      </c>
      <c r="B440" s="7" t="s">
        <v>865</v>
      </c>
      <c r="C440" s="13">
        <v>0</v>
      </c>
      <c r="D440" s="13">
        <v>0</v>
      </c>
      <c r="E440" s="13">
        <v>0</v>
      </c>
      <c r="F440" s="13">
        <v>0</v>
      </c>
      <c r="G440" s="14">
        <v>0</v>
      </c>
      <c r="H440" s="13">
        <v>0</v>
      </c>
      <c r="I440" s="13">
        <v>0</v>
      </c>
      <c r="J440" s="14">
        <v>0</v>
      </c>
      <c r="K440" s="13">
        <v>3.71</v>
      </c>
      <c r="L440" s="13">
        <v>3.71</v>
      </c>
      <c r="M440" s="14">
        <v>0</v>
      </c>
      <c r="N440" s="13">
        <v>0</v>
      </c>
      <c r="O440" s="13">
        <v>0</v>
      </c>
      <c r="P440" s="15">
        <v>0</v>
      </c>
      <c r="Q440" s="16">
        <v>0</v>
      </c>
      <c r="R440" s="16">
        <v>0</v>
      </c>
      <c r="S440" s="17">
        <v>0</v>
      </c>
      <c r="T440" s="18">
        <v>0</v>
      </c>
      <c r="U440" s="19">
        <v>0</v>
      </c>
      <c r="V440" s="15">
        <v>0</v>
      </c>
      <c r="W440" s="19">
        <v>0</v>
      </c>
      <c r="X440" s="19">
        <v>0</v>
      </c>
      <c r="Y440" s="19">
        <v>0</v>
      </c>
      <c r="Z440" s="19"/>
      <c r="AA440" s="19">
        <v>0</v>
      </c>
      <c r="AB440" s="19"/>
      <c r="AC440" s="19">
        <v>0</v>
      </c>
      <c r="AD440" s="19"/>
      <c r="AI440" s="19">
        <f t="shared" si="226"/>
        <v>0</v>
      </c>
      <c r="AJ440" s="18">
        <f t="shared" si="227"/>
        <v>0</v>
      </c>
      <c r="AK440" s="18">
        <f t="shared" si="228"/>
        <v>0</v>
      </c>
      <c r="AL440" s="18">
        <f t="shared" si="229"/>
        <v>0</v>
      </c>
    </row>
    <row r="441" spans="1:38" hidden="1" x14ac:dyDescent="0.3">
      <c r="A441" s="7" t="s">
        <v>866</v>
      </c>
      <c r="B441" s="7" t="s">
        <v>867</v>
      </c>
      <c r="C441" s="13">
        <v>0</v>
      </c>
      <c r="D441" s="13">
        <v>0</v>
      </c>
      <c r="E441" s="13">
        <v>0</v>
      </c>
      <c r="F441" s="13">
        <v>0</v>
      </c>
      <c r="G441" s="14">
        <v>0</v>
      </c>
      <c r="H441" s="13">
        <v>177.75</v>
      </c>
      <c r="I441" s="13">
        <v>177.75</v>
      </c>
      <c r="J441" s="14">
        <v>600</v>
      </c>
      <c r="K441" s="13">
        <v>600</v>
      </c>
      <c r="L441" s="13">
        <v>520.73</v>
      </c>
      <c r="M441" s="14">
        <v>0</v>
      </c>
      <c r="N441" s="13">
        <v>0</v>
      </c>
      <c r="O441" s="13">
        <v>0</v>
      </c>
      <c r="P441" s="15">
        <v>0</v>
      </c>
      <c r="Q441" s="16">
        <v>0</v>
      </c>
      <c r="R441" s="16">
        <v>0</v>
      </c>
      <c r="S441" s="17">
        <v>0</v>
      </c>
      <c r="T441" s="18">
        <v>0</v>
      </c>
      <c r="U441" s="19">
        <v>0</v>
      </c>
      <c r="V441" s="15">
        <v>0</v>
      </c>
      <c r="W441" s="19">
        <v>0</v>
      </c>
      <c r="X441" s="19">
        <v>0</v>
      </c>
      <c r="Y441" s="19">
        <v>0</v>
      </c>
      <c r="Z441" s="19"/>
      <c r="AA441" s="19">
        <v>0</v>
      </c>
      <c r="AB441" s="19"/>
      <c r="AC441" s="19">
        <v>0</v>
      </c>
      <c r="AD441" s="19"/>
      <c r="AI441" s="19">
        <f t="shared" si="226"/>
        <v>0</v>
      </c>
      <c r="AJ441" s="18">
        <f t="shared" si="227"/>
        <v>0</v>
      </c>
      <c r="AK441" s="18">
        <f t="shared" si="228"/>
        <v>0</v>
      </c>
      <c r="AL441" s="18">
        <f t="shared" si="229"/>
        <v>0</v>
      </c>
    </row>
    <row r="442" spans="1:38" ht="57.6" x14ac:dyDescent="0.3">
      <c r="A442" s="7" t="s">
        <v>868</v>
      </c>
      <c r="B442" s="7" t="s">
        <v>869</v>
      </c>
      <c r="C442" s="13"/>
      <c r="D442" s="13"/>
      <c r="E442" s="13"/>
      <c r="F442" s="13"/>
      <c r="G442" s="14"/>
      <c r="H442" s="13"/>
      <c r="I442" s="13"/>
      <c r="J442" s="14"/>
      <c r="K442" s="13"/>
      <c r="L442" s="13"/>
      <c r="M442" s="14"/>
      <c r="N442" s="13"/>
      <c r="O442" s="13"/>
      <c r="P442" s="15"/>
      <c r="Q442" s="16">
        <v>0</v>
      </c>
      <c r="R442" s="16">
        <v>0</v>
      </c>
      <c r="S442" s="17">
        <v>3629</v>
      </c>
      <c r="T442" s="18">
        <v>3629</v>
      </c>
      <c r="U442" s="19">
        <v>0</v>
      </c>
      <c r="V442" s="15">
        <v>3700</v>
      </c>
      <c r="W442" s="19">
        <v>3700</v>
      </c>
      <c r="X442" s="19">
        <v>353</v>
      </c>
      <c r="Y442" s="19">
        <v>1500</v>
      </c>
      <c r="Z442" s="19"/>
      <c r="AA442" s="19">
        <v>1500</v>
      </c>
      <c r="AB442" s="102">
        <v>-1500</v>
      </c>
      <c r="AC442" s="19">
        <v>0</v>
      </c>
      <c r="AD442" s="19"/>
      <c r="AF442" s="12" t="s">
        <v>870</v>
      </c>
      <c r="AI442" s="19">
        <f t="shared" si="226"/>
        <v>0</v>
      </c>
      <c r="AJ442" s="18">
        <f t="shared" si="227"/>
        <v>0</v>
      </c>
      <c r="AK442" s="18">
        <f t="shared" si="228"/>
        <v>0</v>
      </c>
      <c r="AL442" s="18">
        <f t="shared" si="229"/>
        <v>0</v>
      </c>
    </row>
    <row r="443" spans="1:38" ht="28.8" x14ac:dyDescent="0.3">
      <c r="A443" s="7" t="s">
        <v>871</v>
      </c>
      <c r="B443" s="7" t="s">
        <v>71</v>
      </c>
      <c r="C443" s="13"/>
      <c r="D443" s="13"/>
      <c r="E443" s="13"/>
      <c r="F443" s="13"/>
      <c r="G443" s="14"/>
      <c r="H443" s="13"/>
      <c r="I443" s="13"/>
      <c r="J443" s="14"/>
      <c r="K443" s="13"/>
      <c r="L443" s="13"/>
      <c r="M443" s="14"/>
      <c r="N443" s="13"/>
      <c r="O443" s="13"/>
      <c r="P443" s="15"/>
      <c r="Q443" s="16">
        <v>100</v>
      </c>
      <c r="R443" s="16">
        <v>172.58</v>
      </c>
      <c r="S443" s="17">
        <v>237.5</v>
      </c>
      <c r="T443" s="18">
        <v>237.5</v>
      </c>
      <c r="U443" s="19">
        <v>0</v>
      </c>
      <c r="V443" s="15">
        <v>100</v>
      </c>
      <c r="W443" s="19">
        <v>100</v>
      </c>
      <c r="X443" s="19">
        <v>12</v>
      </c>
      <c r="Y443" s="19">
        <v>500</v>
      </c>
      <c r="Z443" s="19"/>
      <c r="AA443" s="19">
        <v>500</v>
      </c>
      <c r="AB443" s="19"/>
      <c r="AC443" s="19">
        <v>500</v>
      </c>
      <c r="AD443" s="19"/>
      <c r="AF443" s="12" t="s">
        <v>872</v>
      </c>
      <c r="AI443" s="19">
        <f t="shared" si="226"/>
        <v>500</v>
      </c>
      <c r="AJ443" s="18">
        <f t="shared" si="227"/>
        <v>500</v>
      </c>
      <c r="AK443" s="18">
        <f t="shared" si="228"/>
        <v>500</v>
      </c>
      <c r="AL443" s="18">
        <f t="shared" si="229"/>
        <v>500</v>
      </c>
    </row>
    <row r="444" spans="1:38" ht="72" x14ac:dyDescent="0.3">
      <c r="A444" s="7" t="s">
        <v>873</v>
      </c>
      <c r="B444" s="7" t="s">
        <v>73</v>
      </c>
      <c r="C444" s="13"/>
      <c r="D444" s="13"/>
      <c r="E444" s="13"/>
      <c r="F444" s="13"/>
      <c r="G444" s="14"/>
      <c r="H444" s="13"/>
      <c r="I444" s="13"/>
      <c r="J444" s="14"/>
      <c r="K444" s="13"/>
      <c r="L444" s="13"/>
      <c r="M444" s="14"/>
      <c r="N444" s="13"/>
      <c r="O444" s="13"/>
      <c r="P444" s="15"/>
      <c r="Q444" s="16"/>
      <c r="R444" s="16"/>
      <c r="S444" s="17"/>
      <c r="T444" s="18">
        <v>0</v>
      </c>
      <c r="U444" s="19">
        <v>0</v>
      </c>
      <c r="V444" s="15">
        <v>300</v>
      </c>
      <c r="W444" s="19">
        <v>300</v>
      </c>
      <c r="X444" s="19">
        <v>0</v>
      </c>
      <c r="Y444" s="19">
        <v>550</v>
      </c>
      <c r="Z444" s="18">
        <v>-230</v>
      </c>
      <c r="AA444" s="19">
        <v>320</v>
      </c>
      <c r="AB444" s="19"/>
      <c r="AC444" s="19">
        <v>320</v>
      </c>
      <c r="AD444" s="19"/>
      <c r="AF444" s="101" t="s">
        <v>1813</v>
      </c>
      <c r="AI444" s="19">
        <f t="shared" si="226"/>
        <v>320</v>
      </c>
      <c r="AJ444" s="18">
        <f t="shared" si="227"/>
        <v>320</v>
      </c>
      <c r="AK444" s="18">
        <f t="shared" si="228"/>
        <v>320</v>
      </c>
      <c r="AL444" s="18">
        <f t="shared" si="229"/>
        <v>320</v>
      </c>
    </row>
    <row r="445" spans="1:38" ht="28.8" x14ac:dyDescent="0.3">
      <c r="A445" s="7" t="s">
        <v>874</v>
      </c>
      <c r="B445" s="7" t="s">
        <v>75</v>
      </c>
      <c r="C445" s="13">
        <v>0</v>
      </c>
      <c r="D445" s="13">
        <v>0</v>
      </c>
      <c r="E445" s="13">
        <v>0</v>
      </c>
      <c r="F445" s="13">
        <v>0</v>
      </c>
      <c r="G445" s="14">
        <v>0</v>
      </c>
      <c r="H445" s="13">
        <v>0</v>
      </c>
      <c r="I445" s="13">
        <v>0</v>
      </c>
      <c r="J445" s="14">
        <v>200</v>
      </c>
      <c r="K445" s="13">
        <v>75</v>
      </c>
      <c r="L445" s="13">
        <v>75</v>
      </c>
      <c r="M445" s="14">
        <v>1000</v>
      </c>
      <c r="N445" s="13">
        <v>119.9</v>
      </c>
      <c r="O445" s="13">
        <v>119.9</v>
      </c>
      <c r="P445" s="23">
        <v>119.9</v>
      </c>
      <c r="Q445" s="16">
        <v>119.9</v>
      </c>
      <c r="R445" s="16">
        <v>49.9</v>
      </c>
      <c r="S445" s="17">
        <v>161.5</v>
      </c>
      <c r="T445" s="18">
        <v>49.9</v>
      </c>
      <c r="U445" s="19">
        <v>49.9</v>
      </c>
      <c r="V445" s="15">
        <v>99.9</v>
      </c>
      <c r="W445" s="19">
        <v>99.9</v>
      </c>
      <c r="X445" s="19">
        <v>34.9</v>
      </c>
      <c r="Y445" s="19">
        <f>75+34.9</f>
        <v>109.9</v>
      </c>
      <c r="Z445" s="19"/>
      <c r="AA445" s="19">
        <f>75+34.9</f>
        <v>109.9</v>
      </c>
      <c r="AB445" s="19"/>
      <c r="AC445" s="19">
        <f>75+34.9</f>
        <v>109.9</v>
      </c>
      <c r="AD445" s="19"/>
      <c r="AF445" s="12" t="s">
        <v>875</v>
      </c>
      <c r="AI445" s="19">
        <f t="shared" si="226"/>
        <v>109.9</v>
      </c>
      <c r="AJ445" s="18">
        <f t="shared" si="227"/>
        <v>109.9</v>
      </c>
      <c r="AK445" s="18">
        <f t="shared" si="228"/>
        <v>109.9</v>
      </c>
      <c r="AL445" s="18">
        <f t="shared" si="229"/>
        <v>109.9</v>
      </c>
    </row>
    <row r="446" spans="1:38" hidden="1" x14ac:dyDescent="0.3">
      <c r="A446" s="7" t="s">
        <v>876</v>
      </c>
      <c r="B446" s="7" t="s">
        <v>80</v>
      </c>
      <c r="C446" s="13">
        <v>0</v>
      </c>
      <c r="D446" s="13">
        <v>0</v>
      </c>
      <c r="E446" s="13">
        <v>0</v>
      </c>
      <c r="F446" s="13">
        <v>0</v>
      </c>
      <c r="G446" s="14">
        <v>0</v>
      </c>
      <c r="H446" s="13">
        <v>0</v>
      </c>
      <c r="I446" s="13">
        <v>0</v>
      </c>
      <c r="J446" s="14">
        <v>1000</v>
      </c>
      <c r="K446" s="13">
        <v>176.78</v>
      </c>
      <c r="L446" s="13">
        <v>176.78</v>
      </c>
      <c r="M446" s="14">
        <v>0</v>
      </c>
      <c r="N446" s="13">
        <v>0</v>
      </c>
      <c r="O446" s="13">
        <v>0</v>
      </c>
      <c r="P446" s="23">
        <v>0</v>
      </c>
      <c r="Q446" s="16">
        <v>0</v>
      </c>
      <c r="R446" s="16">
        <v>0</v>
      </c>
      <c r="S446" s="17">
        <v>0</v>
      </c>
      <c r="T446" s="18">
        <v>0</v>
      </c>
      <c r="U446" s="19">
        <v>0</v>
      </c>
      <c r="V446" s="15">
        <v>0</v>
      </c>
      <c r="W446" s="19">
        <v>0</v>
      </c>
      <c r="X446" s="19">
        <v>0</v>
      </c>
      <c r="Y446" s="19">
        <v>0</v>
      </c>
      <c r="Z446" s="19"/>
      <c r="AA446" s="19">
        <v>0</v>
      </c>
      <c r="AB446" s="19"/>
      <c r="AC446" s="19">
        <v>0</v>
      </c>
      <c r="AD446" s="19"/>
      <c r="AI446" s="19">
        <f t="shared" si="226"/>
        <v>0</v>
      </c>
      <c r="AJ446" s="18">
        <f t="shared" si="227"/>
        <v>0</v>
      </c>
      <c r="AK446" s="18">
        <f t="shared" si="228"/>
        <v>0</v>
      </c>
      <c r="AL446" s="18">
        <f t="shared" si="229"/>
        <v>0</v>
      </c>
    </row>
    <row r="447" spans="1:38" x14ac:dyDescent="0.3">
      <c r="A447" s="7" t="s">
        <v>877</v>
      </c>
      <c r="B447" s="7" t="s">
        <v>479</v>
      </c>
      <c r="C447" s="13"/>
      <c r="D447" s="13"/>
      <c r="E447" s="13"/>
      <c r="F447" s="13"/>
      <c r="G447" s="14"/>
      <c r="H447" s="13"/>
      <c r="I447" s="13"/>
      <c r="J447" s="14"/>
      <c r="K447" s="13"/>
      <c r="L447" s="13"/>
      <c r="M447" s="14"/>
      <c r="N447" s="13"/>
      <c r="O447" s="13"/>
      <c r="P447" s="23"/>
      <c r="Q447" s="16">
        <v>0</v>
      </c>
      <c r="R447" s="16">
        <v>0</v>
      </c>
      <c r="S447" s="17">
        <v>3705</v>
      </c>
      <c r="T447" s="18">
        <v>3305.65</v>
      </c>
      <c r="U447" s="19">
        <v>400</v>
      </c>
      <c r="V447" s="15">
        <v>3700</v>
      </c>
      <c r="W447" s="19">
        <v>3700</v>
      </c>
      <c r="X447" s="19">
        <v>23.98</v>
      </c>
      <c r="Y447" s="19">
        <v>3500</v>
      </c>
      <c r="Z447" s="18">
        <v>-3500</v>
      </c>
      <c r="AA447" s="19">
        <v>0</v>
      </c>
      <c r="AB447" s="19"/>
      <c r="AC447" s="19">
        <v>0</v>
      </c>
      <c r="AD447" s="19"/>
      <c r="AE447" t="s">
        <v>1793</v>
      </c>
      <c r="AG447" s="12"/>
      <c r="AI447" s="19">
        <f t="shared" si="226"/>
        <v>0</v>
      </c>
      <c r="AJ447" s="18">
        <f t="shared" si="227"/>
        <v>0</v>
      </c>
      <c r="AK447" s="18">
        <f t="shared" si="228"/>
        <v>0</v>
      </c>
      <c r="AL447" s="18">
        <f t="shared" si="229"/>
        <v>0</v>
      </c>
    </row>
    <row r="448" spans="1:38" ht="43.2" x14ac:dyDescent="0.3">
      <c r="A448" s="7" t="s">
        <v>878</v>
      </c>
      <c r="B448" s="7" t="s">
        <v>879</v>
      </c>
      <c r="C448" s="13"/>
      <c r="D448" s="13"/>
      <c r="E448" s="13"/>
      <c r="F448" s="13"/>
      <c r="G448" s="14"/>
      <c r="H448" s="13"/>
      <c r="I448" s="13"/>
      <c r="J448" s="14"/>
      <c r="K448" s="13"/>
      <c r="L448" s="13"/>
      <c r="M448" s="14"/>
      <c r="N448" s="13"/>
      <c r="O448" s="13"/>
      <c r="P448" s="23"/>
      <c r="Q448" s="16"/>
      <c r="R448" s="16"/>
      <c r="S448" s="17"/>
      <c r="T448" s="18">
        <v>0</v>
      </c>
      <c r="U448" s="19">
        <v>0</v>
      </c>
      <c r="V448" s="15">
        <v>2400</v>
      </c>
      <c r="W448" s="19">
        <v>2400</v>
      </c>
      <c r="X448" s="19">
        <v>325.98</v>
      </c>
      <c r="Y448" s="19">
        <v>3000</v>
      </c>
      <c r="Z448" s="19"/>
      <c r="AA448" s="19">
        <v>3000</v>
      </c>
      <c r="AB448" s="19"/>
      <c r="AC448" s="19">
        <v>3000</v>
      </c>
      <c r="AD448" s="19"/>
      <c r="AF448" s="12" t="s">
        <v>880</v>
      </c>
      <c r="AG448" s="12"/>
      <c r="AI448" s="19">
        <f t="shared" si="226"/>
        <v>3000</v>
      </c>
      <c r="AJ448" s="18">
        <f t="shared" si="227"/>
        <v>3000</v>
      </c>
      <c r="AK448" s="18">
        <f t="shared" si="228"/>
        <v>3000</v>
      </c>
      <c r="AL448" s="18">
        <f t="shared" si="229"/>
        <v>3000</v>
      </c>
    </row>
    <row r="449" spans="1:38" ht="72" x14ac:dyDescent="0.3">
      <c r="A449" s="7" t="s">
        <v>881</v>
      </c>
      <c r="B449" s="7" t="s">
        <v>882</v>
      </c>
      <c r="C449" s="13">
        <v>0</v>
      </c>
      <c r="D449" s="13">
        <v>0</v>
      </c>
      <c r="E449" s="13">
        <v>0</v>
      </c>
      <c r="F449" s="13">
        <v>0</v>
      </c>
      <c r="G449" s="14">
        <v>0</v>
      </c>
      <c r="H449" s="13">
        <v>1638.59</v>
      </c>
      <c r="I449" s="13">
        <v>1515.06</v>
      </c>
      <c r="J449" s="14">
        <v>7000</v>
      </c>
      <c r="K449" s="13">
        <v>8394.51</v>
      </c>
      <c r="L449" s="13">
        <v>5540.55</v>
      </c>
      <c r="M449" s="14">
        <v>0</v>
      </c>
      <c r="N449" s="13">
        <v>1380.1</v>
      </c>
      <c r="O449" s="13">
        <v>3213.21</v>
      </c>
      <c r="P449" s="23">
        <v>5540.55</v>
      </c>
      <c r="Q449" s="16">
        <v>5360.55</v>
      </c>
      <c r="R449" s="16">
        <v>4703.17</v>
      </c>
      <c r="S449" s="17">
        <v>5348.5</v>
      </c>
      <c r="T449" s="18">
        <v>4949.1499999999996</v>
      </c>
      <c r="U449" s="19">
        <v>1459.58</v>
      </c>
      <c r="V449" s="15">
        <v>6400</v>
      </c>
      <c r="W449" s="19">
        <v>6400</v>
      </c>
      <c r="X449" s="19">
        <v>2080.89</v>
      </c>
      <c r="Y449" s="19">
        <v>6000</v>
      </c>
      <c r="Z449" s="19"/>
      <c r="AA449" s="19">
        <v>6000</v>
      </c>
      <c r="AB449" s="102">
        <v>-3500</v>
      </c>
      <c r="AC449" s="19">
        <v>2500</v>
      </c>
      <c r="AD449" s="19"/>
      <c r="AF449" s="12" t="s">
        <v>1792</v>
      </c>
      <c r="AI449" s="19">
        <f t="shared" si="226"/>
        <v>2500</v>
      </c>
      <c r="AJ449" s="18">
        <f t="shared" si="227"/>
        <v>2500</v>
      </c>
      <c r="AK449" s="18">
        <f t="shared" si="228"/>
        <v>2500</v>
      </c>
      <c r="AL449" s="18">
        <f t="shared" si="229"/>
        <v>2500</v>
      </c>
    </row>
    <row r="450" spans="1:38" ht="43.2" x14ac:dyDescent="0.3">
      <c r="A450" s="7" t="s">
        <v>883</v>
      </c>
      <c r="B450" s="7" t="s">
        <v>884</v>
      </c>
      <c r="C450" s="13"/>
      <c r="D450" s="13"/>
      <c r="E450" s="13"/>
      <c r="F450" s="13"/>
      <c r="G450" s="14"/>
      <c r="H450" s="13"/>
      <c r="I450" s="13"/>
      <c r="J450" s="14"/>
      <c r="K450" s="13"/>
      <c r="L450" s="13"/>
      <c r="M450" s="14"/>
      <c r="N450" s="13"/>
      <c r="O450" s="13"/>
      <c r="P450" s="23"/>
      <c r="Q450" s="16"/>
      <c r="R450" s="16"/>
      <c r="S450" s="17"/>
      <c r="T450" s="18">
        <v>0</v>
      </c>
      <c r="U450" s="19">
        <v>0</v>
      </c>
      <c r="V450" s="15">
        <v>380</v>
      </c>
      <c r="W450" s="19">
        <v>380</v>
      </c>
      <c r="X450" s="19">
        <v>0</v>
      </c>
      <c r="Y450" s="19">
        <v>400</v>
      </c>
      <c r="Z450" s="18">
        <v>-200</v>
      </c>
      <c r="AA450" s="19">
        <v>200</v>
      </c>
      <c r="AB450" s="19"/>
      <c r="AC450" s="19">
        <v>200</v>
      </c>
      <c r="AD450" s="19"/>
      <c r="AF450" s="12" t="s">
        <v>885</v>
      </c>
      <c r="AI450" s="19">
        <f t="shared" si="226"/>
        <v>200</v>
      </c>
      <c r="AJ450" s="18">
        <f t="shared" si="227"/>
        <v>200</v>
      </c>
      <c r="AK450" s="18">
        <f t="shared" si="228"/>
        <v>200</v>
      </c>
      <c r="AL450" s="18">
        <f t="shared" si="229"/>
        <v>200</v>
      </c>
    </row>
    <row r="451" spans="1:38" hidden="1" x14ac:dyDescent="0.3">
      <c r="A451" s="7" t="s">
        <v>886</v>
      </c>
      <c r="B451" s="7" t="s">
        <v>493</v>
      </c>
      <c r="C451" s="13"/>
      <c r="D451" s="13"/>
      <c r="E451" s="13"/>
      <c r="F451" s="13"/>
      <c r="G451" s="14"/>
      <c r="H451" s="13"/>
      <c r="I451" s="13"/>
      <c r="J451" s="14">
        <v>1250</v>
      </c>
      <c r="K451" s="13"/>
      <c r="L451" s="13"/>
      <c r="M451" s="14">
        <v>0</v>
      </c>
      <c r="N451" s="13"/>
      <c r="O451" s="13">
        <v>0</v>
      </c>
      <c r="P451" s="23">
        <v>0</v>
      </c>
      <c r="Q451" s="16">
        <v>0</v>
      </c>
      <c r="R451" s="16">
        <v>0</v>
      </c>
      <c r="S451" s="17">
        <v>0</v>
      </c>
      <c r="T451" s="18">
        <v>0</v>
      </c>
      <c r="U451" s="19">
        <v>0</v>
      </c>
      <c r="V451" s="15">
        <v>0</v>
      </c>
      <c r="W451" s="19">
        <v>0</v>
      </c>
      <c r="X451" s="19">
        <v>0</v>
      </c>
      <c r="Y451" s="19">
        <v>0</v>
      </c>
      <c r="Z451" s="19"/>
      <c r="AA451" s="19">
        <v>0</v>
      </c>
      <c r="AB451" s="19"/>
      <c r="AC451" s="19">
        <v>0</v>
      </c>
      <c r="AD451" s="19"/>
      <c r="AI451" s="19">
        <f t="shared" si="226"/>
        <v>0</v>
      </c>
      <c r="AJ451" s="18">
        <f t="shared" si="227"/>
        <v>0</v>
      </c>
      <c r="AK451" s="18">
        <f t="shared" si="228"/>
        <v>0</v>
      </c>
      <c r="AL451" s="18">
        <f t="shared" si="229"/>
        <v>0</v>
      </c>
    </row>
    <row r="452" spans="1:38" hidden="1" x14ac:dyDescent="0.3">
      <c r="A452" s="7" t="s">
        <v>887</v>
      </c>
      <c r="B452" s="7" t="s">
        <v>341</v>
      </c>
      <c r="C452" s="13">
        <v>0</v>
      </c>
      <c r="D452" s="13">
        <v>0</v>
      </c>
      <c r="E452" s="13">
        <v>0</v>
      </c>
      <c r="F452" s="13">
        <v>0</v>
      </c>
      <c r="G452" s="14">
        <v>0</v>
      </c>
      <c r="H452" s="13">
        <v>0</v>
      </c>
      <c r="I452" s="13">
        <v>0</v>
      </c>
      <c r="J452" s="14">
        <v>0</v>
      </c>
      <c r="K452" s="13">
        <v>800</v>
      </c>
      <c r="L452" s="13">
        <v>739.16</v>
      </c>
      <c r="M452" s="14">
        <v>0</v>
      </c>
      <c r="N452" s="13">
        <v>0</v>
      </c>
      <c r="O452" s="13">
        <v>0</v>
      </c>
      <c r="P452" s="23">
        <v>0</v>
      </c>
      <c r="Q452" s="16">
        <v>0</v>
      </c>
      <c r="R452" s="16">
        <v>0</v>
      </c>
      <c r="S452" s="17">
        <v>0</v>
      </c>
      <c r="T452" s="18">
        <v>0</v>
      </c>
      <c r="U452" s="19">
        <v>0</v>
      </c>
      <c r="V452" s="15">
        <v>0</v>
      </c>
      <c r="W452" s="19">
        <v>0</v>
      </c>
      <c r="X452" s="19">
        <v>0</v>
      </c>
      <c r="Y452" s="19">
        <v>0</v>
      </c>
      <c r="Z452" s="19"/>
      <c r="AA452" s="19">
        <v>0</v>
      </c>
      <c r="AB452" s="19"/>
      <c r="AC452" s="19">
        <v>0</v>
      </c>
      <c r="AD452" s="19"/>
      <c r="AI452" s="19">
        <f t="shared" si="226"/>
        <v>0</v>
      </c>
      <c r="AJ452" s="18">
        <f t="shared" si="227"/>
        <v>0</v>
      </c>
      <c r="AK452" s="18">
        <f t="shared" si="228"/>
        <v>0</v>
      </c>
      <c r="AL452" s="18">
        <f t="shared" si="229"/>
        <v>0</v>
      </c>
    </row>
    <row r="453" spans="1:38" hidden="1" x14ac:dyDescent="0.3">
      <c r="A453" s="7" t="s">
        <v>888</v>
      </c>
      <c r="B453" s="7" t="s">
        <v>889</v>
      </c>
      <c r="C453" s="13"/>
      <c r="D453" s="13"/>
      <c r="E453" s="13"/>
      <c r="F453" s="13"/>
      <c r="G453" s="14"/>
      <c r="H453" s="13"/>
      <c r="I453" s="13"/>
      <c r="J453" s="14"/>
      <c r="K453" s="13"/>
      <c r="L453" s="13"/>
      <c r="M453" s="14"/>
      <c r="N453" s="13"/>
      <c r="O453" s="13"/>
      <c r="P453" s="23"/>
      <c r="Q453" s="16"/>
      <c r="R453" s="16"/>
      <c r="S453" s="17"/>
      <c r="T453" s="18">
        <v>0</v>
      </c>
      <c r="U453" s="19">
        <v>0</v>
      </c>
      <c r="V453" s="15">
        <v>0</v>
      </c>
      <c r="W453" s="19">
        <v>0</v>
      </c>
      <c r="X453" s="19">
        <v>0</v>
      </c>
      <c r="Y453" s="19">
        <v>0</v>
      </c>
      <c r="Z453" s="19"/>
      <c r="AA453" s="19">
        <v>0</v>
      </c>
      <c r="AB453" s="19"/>
      <c r="AC453" s="19">
        <v>0</v>
      </c>
      <c r="AD453" s="19"/>
      <c r="AI453" s="19">
        <f t="shared" si="226"/>
        <v>0</v>
      </c>
      <c r="AJ453" s="18">
        <f t="shared" si="227"/>
        <v>0</v>
      </c>
      <c r="AK453" s="18">
        <f t="shared" si="228"/>
        <v>0</v>
      </c>
      <c r="AL453" s="18">
        <f t="shared" si="229"/>
        <v>0</v>
      </c>
    </row>
    <row r="454" spans="1:38" x14ac:dyDescent="0.3">
      <c r="A454" s="7" t="s">
        <v>890</v>
      </c>
      <c r="B454" s="7" t="s">
        <v>891</v>
      </c>
      <c r="C454" s="13"/>
      <c r="D454" s="13"/>
      <c r="E454" s="13"/>
      <c r="F454" s="13"/>
      <c r="G454" s="14"/>
      <c r="H454" s="13"/>
      <c r="I454" s="13"/>
      <c r="J454" s="14"/>
      <c r="K454" s="13"/>
      <c r="L454" s="13"/>
      <c r="M454" s="14"/>
      <c r="N454" s="13"/>
      <c r="O454" s="13"/>
      <c r="P454" s="23"/>
      <c r="Q454" s="16">
        <v>225000</v>
      </c>
      <c r="R454" s="16">
        <v>0</v>
      </c>
      <c r="S454" s="17">
        <v>0</v>
      </c>
      <c r="T454" s="18">
        <v>225000</v>
      </c>
      <c r="U454" s="19">
        <v>0</v>
      </c>
      <c r="V454" s="15">
        <v>0</v>
      </c>
      <c r="W454" s="19">
        <v>225000</v>
      </c>
      <c r="X454" s="19">
        <v>0</v>
      </c>
      <c r="Y454" s="19">
        <v>0</v>
      </c>
      <c r="Z454" s="19"/>
      <c r="AA454" s="19">
        <v>0</v>
      </c>
      <c r="AB454" s="19"/>
      <c r="AC454" s="19">
        <v>0</v>
      </c>
      <c r="AD454" s="19"/>
      <c r="AI454" s="19">
        <f t="shared" si="226"/>
        <v>0</v>
      </c>
      <c r="AJ454" s="18">
        <f t="shared" si="227"/>
        <v>0</v>
      </c>
      <c r="AK454" s="18">
        <f t="shared" si="228"/>
        <v>0</v>
      </c>
      <c r="AL454" s="18">
        <f t="shared" si="229"/>
        <v>0</v>
      </c>
    </row>
    <row r="455" spans="1:38" x14ac:dyDescent="0.3">
      <c r="A455" s="7" t="s">
        <v>892</v>
      </c>
      <c r="B455" s="7" t="s">
        <v>893</v>
      </c>
      <c r="C455" s="13"/>
      <c r="D455" s="13"/>
      <c r="E455" s="13"/>
      <c r="F455" s="13"/>
      <c r="G455" s="14"/>
      <c r="H455" s="13"/>
      <c r="I455" s="13"/>
      <c r="J455" s="14"/>
      <c r="K455" s="13"/>
      <c r="L455" s="13"/>
      <c r="M455" s="14"/>
      <c r="N455" s="13"/>
      <c r="O455" s="13"/>
      <c r="P455" s="23"/>
      <c r="Q455" s="16">
        <v>90000</v>
      </c>
      <c r="R455" s="16">
        <v>0</v>
      </c>
      <c r="S455" s="17">
        <v>0</v>
      </c>
      <c r="T455" s="18">
        <v>90000</v>
      </c>
      <c r="U455" s="19">
        <v>35569.25</v>
      </c>
      <c r="V455" s="15">
        <v>0</v>
      </c>
      <c r="W455" s="19">
        <v>54430.75</v>
      </c>
      <c r="X455" s="19">
        <v>12606.21</v>
      </c>
      <c r="Y455" s="19">
        <v>0</v>
      </c>
      <c r="Z455" s="19"/>
      <c r="AA455" s="19">
        <v>0</v>
      </c>
      <c r="AB455" s="19"/>
      <c r="AC455" s="19">
        <v>0</v>
      </c>
      <c r="AD455" s="19"/>
      <c r="AI455" s="19">
        <f t="shared" si="226"/>
        <v>0</v>
      </c>
      <c r="AJ455" s="18">
        <f t="shared" si="227"/>
        <v>0</v>
      </c>
      <c r="AK455" s="18">
        <f t="shared" si="228"/>
        <v>0</v>
      </c>
      <c r="AL455" s="18">
        <f t="shared" si="229"/>
        <v>0</v>
      </c>
    </row>
    <row r="456" spans="1:38" x14ac:dyDescent="0.3">
      <c r="A456" s="21" t="s">
        <v>87</v>
      </c>
      <c r="B456" s="21" t="s">
        <v>894</v>
      </c>
      <c r="C456" s="22">
        <f t="shared" ref="C456:P456" si="230">SUM(C428:C452)</f>
        <v>0</v>
      </c>
      <c r="D456" s="22">
        <f t="shared" si="230"/>
        <v>0</v>
      </c>
      <c r="E456" s="22">
        <f t="shared" si="230"/>
        <v>0</v>
      </c>
      <c r="F456" s="22">
        <f t="shared" si="230"/>
        <v>0</v>
      </c>
      <c r="G456" s="22">
        <f t="shared" si="230"/>
        <v>0</v>
      </c>
      <c r="H456" s="22">
        <f t="shared" si="230"/>
        <v>35592.170000000006</v>
      </c>
      <c r="I456" s="22">
        <f t="shared" si="230"/>
        <v>27252.46</v>
      </c>
      <c r="J456" s="22">
        <f t="shared" si="230"/>
        <v>65714.609999999986</v>
      </c>
      <c r="K456" s="22">
        <f t="shared" si="230"/>
        <v>83014.61</v>
      </c>
      <c r="L456" s="22">
        <f t="shared" si="230"/>
        <v>77191.400000000009</v>
      </c>
      <c r="M456" s="22">
        <f t="shared" si="230"/>
        <v>76356.55</v>
      </c>
      <c r="N456" s="22">
        <f t="shared" si="230"/>
        <v>76356.55</v>
      </c>
      <c r="O456" s="22">
        <f t="shared" si="230"/>
        <v>64205.710000000006</v>
      </c>
      <c r="P456" s="22">
        <f t="shared" si="230"/>
        <v>52769.500000000007</v>
      </c>
      <c r="Q456" s="22">
        <f t="shared" ref="Q456:X456" si="231">SUM(Q428:Q455)</f>
        <v>367769.5</v>
      </c>
      <c r="R456" s="22">
        <f t="shared" si="231"/>
        <v>40215.550000000003</v>
      </c>
      <c r="S456" s="22">
        <f t="shared" si="231"/>
        <v>103077.156489</v>
      </c>
      <c r="T456" s="22">
        <f t="shared" si="231"/>
        <v>418077.16000000003</v>
      </c>
      <c r="U456" s="22">
        <f t="shared" si="231"/>
        <v>102080.57</v>
      </c>
      <c r="V456" s="22">
        <f t="shared" si="231"/>
        <v>164335.29999999999</v>
      </c>
      <c r="W456" s="22">
        <f t="shared" si="231"/>
        <v>443766.05</v>
      </c>
      <c r="X456" s="22">
        <f t="shared" si="231"/>
        <v>66691.240000000005</v>
      </c>
      <c r="Y456" s="22" t="e">
        <f>SUM(Y428:Y455)</f>
        <v>#REF!</v>
      </c>
      <c r="Z456" s="22">
        <f t="shared" ref="Z456:AC456" si="232">SUM(Z428:Z455)</f>
        <v>-1430</v>
      </c>
      <c r="AA456" s="22" t="e">
        <f t="shared" si="232"/>
        <v>#REF!</v>
      </c>
      <c r="AB456" s="22">
        <f t="shared" si="232"/>
        <v>-5000</v>
      </c>
      <c r="AC456" s="22" t="e">
        <f t="shared" si="232"/>
        <v>#REF!</v>
      </c>
      <c r="AD456" s="22"/>
      <c r="AE456" s="22"/>
      <c r="AF456" s="22"/>
      <c r="AG456" s="22"/>
      <c r="AH456" s="22"/>
      <c r="AI456" s="22" t="e">
        <f>SUM(AI428:AI455)</f>
        <v>#REF!</v>
      </c>
      <c r="AJ456" s="22" t="e">
        <f>SUM(AJ428:AJ455)</f>
        <v>#REF!</v>
      </c>
      <c r="AK456" s="22" t="e">
        <f t="shared" ref="AK456:AL456" si="233">SUM(AK428:AK455)</f>
        <v>#REF!</v>
      </c>
      <c r="AL456" s="22" t="e">
        <f t="shared" si="233"/>
        <v>#REF!</v>
      </c>
    </row>
    <row r="457" spans="1:38" hidden="1" x14ac:dyDescent="0.3">
      <c r="A457" s="7" t="s">
        <v>895</v>
      </c>
      <c r="B457" s="7" t="s">
        <v>896</v>
      </c>
      <c r="C457" s="13">
        <v>0</v>
      </c>
      <c r="D457" s="13">
        <v>0</v>
      </c>
      <c r="E457" s="13">
        <v>2500</v>
      </c>
      <c r="F457" s="13">
        <v>1090.08</v>
      </c>
      <c r="G457" s="14">
        <v>0</v>
      </c>
      <c r="H457" s="13">
        <v>0</v>
      </c>
      <c r="I457" s="13">
        <v>0</v>
      </c>
      <c r="J457" s="14">
        <v>0</v>
      </c>
      <c r="K457" s="13">
        <v>0</v>
      </c>
      <c r="L457" s="13">
        <v>0</v>
      </c>
      <c r="M457" s="14">
        <v>0</v>
      </c>
      <c r="N457" s="13">
        <v>0</v>
      </c>
      <c r="O457" s="13">
        <v>0</v>
      </c>
      <c r="P457" s="16">
        <v>0</v>
      </c>
      <c r="Q457" s="16">
        <v>0</v>
      </c>
      <c r="R457" s="16">
        <v>0</v>
      </c>
      <c r="S457" s="18">
        <v>0</v>
      </c>
      <c r="T457" s="18"/>
      <c r="U457" s="19">
        <v>0</v>
      </c>
      <c r="V457" s="19"/>
      <c r="W457" s="19"/>
      <c r="X457" s="19"/>
      <c r="Y457" s="19"/>
      <c r="Z457" s="19"/>
      <c r="AA457" s="19"/>
      <c r="AB457" s="19"/>
      <c r="AC457" s="19"/>
      <c r="AD457" s="19"/>
      <c r="AJ457" s="18"/>
      <c r="AK457" s="18"/>
      <c r="AL457" s="18"/>
    </row>
    <row r="458" spans="1:38" hidden="1" x14ac:dyDescent="0.3">
      <c r="A458" s="21" t="s">
        <v>87</v>
      </c>
      <c r="B458" s="21" t="s">
        <v>897</v>
      </c>
      <c r="C458" s="22">
        <f>SUM(C457)</f>
        <v>0</v>
      </c>
      <c r="D458" s="22">
        <f t="shared" ref="D458:R458" si="234">SUM(D457)</f>
        <v>0</v>
      </c>
      <c r="E458" s="22">
        <f t="shared" si="234"/>
        <v>2500</v>
      </c>
      <c r="F458" s="22">
        <f t="shared" si="234"/>
        <v>1090.08</v>
      </c>
      <c r="G458" s="22">
        <f>SUM(G457)</f>
        <v>0</v>
      </c>
      <c r="H458" s="22">
        <f t="shared" si="234"/>
        <v>0</v>
      </c>
      <c r="I458" s="22">
        <f t="shared" si="234"/>
        <v>0</v>
      </c>
      <c r="J458" s="22">
        <f>SUM(J457)</f>
        <v>0</v>
      </c>
      <c r="K458" s="22">
        <f t="shared" si="234"/>
        <v>0</v>
      </c>
      <c r="L458" s="22">
        <f t="shared" si="234"/>
        <v>0</v>
      </c>
      <c r="M458" s="22">
        <f>SUM(M457)</f>
        <v>0</v>
      </c>
      <c r="N458" s="22">
        <f t="shared" si="234"/>
        <v>0</v>
      </c>
      <c r="O458" s="22">
        <f t="shared" si="234"/>
        <v>0</v>
      </c>
      <c r="P458" s="22">
        <f t="shared" si="234"/>
        <v>0</v>
      </c>
      <c r="Q458" s="22">
        <f t="shared" si="234"/>
        <v>0</v>
      </c>
      <c r="R458" s="22">
        <f t="shared" si="234"/>
        <v>0</v>
      </c>
      <c r="S458" s="22">
        <f>SUM(S457)</f>
        <v>0</v>
      </c>
      <c r="T458" s="22"/>
      <c r="U458" s="22">
        <v>0</v>
      </c>
      <c r="V458" s="22"/>
      <c r="W458" s="22"/>
      <c r="X458" s="22"/>
      <c r="Y458" s="26"/>
      <c r="Z458" s="22"/>
      <c r="AA458" s="22"/>
      <c r="AB458" s="22"/>
      <c r="AC458" s="22"/>
      <c r="AD458" s="22"/>
      <c r="AE458" s="26"/>
      <c r="AF458" s="96"/>
      <c r="AG458" s="26"/>
      <c r="AH458" s="26"/>
      <c r="AI458" s="26"/>
      <c r="AJ458" s="18"/>
      <c r="AK458" s="18"/>
      <c r="AL458" s="18"/>
    </row>
    <row r="459" spans="1:38" x14ac:dyDescent="0.3">
      <c r="A459" s="7" t="s">
        <v>898</v>
      </c>
      <c r="B459" s="8" t="s">
        <v>899</v>
      </c>
      <c r="C459" s="26"/>
      <c r="D459" s="26"/>
      <c r="E459" s="26"/>
      <c r="F459" s="26"/>
      <c r="G459" s="27"/>
      <c r="H459" s="26"/>
      <c r="I459" s="26"/>
      <c r="J459" s="27"/>
      <c r="K459" s="26"/>
      <c r="L459" s="26"/>
      <c r="M459" s="27"/>
      <c r="N459" s="26"/>
      <c r="O459" s="26"/>
      <c r="P459" s="27"/>
      <c r="Q459" s="26"/>
      <c r="R459" s="26"/>
      <c r="S459" s="17"/>
      <c r="T459" s="18"/>
      <c r="U459" s="19"/>
      <c r="V459" s="15"/>
      <c r="W459" s="19"/>
      <c r="X459" s="19"/>
      <c r="Y459" s="19"/>
      <c r="Z459" s="19"/>
      <c r="AA459" s="19"/>
      <c r="AB459" s="19"/>
      <c r="AC459" s="19"/>
      <c r="AD459" s="19"/>
      <c r="AJ459" s="18"/>
      <c r="AK459" s="18"/>
      <c r="AL459" s="18"/>
    </row>
    <row r="460" spans="1:38" x14ac:dyDescent="0.3">
      <c r="A460" s="7" t="s">
        <v>900</v>
      </c>
      <c r="B460" s="7" t="s">
        <v>526</v>
      </c>
      <c r="C460" s="26"/>
      <c r="D460" s="26"/>
      <c r="E460" s="26"/>
      <c r="F460" s="26"/>
      <c r="G460" s="27"/>
      <c r="H460" s="26"/>
      <c r="I460" s="26"/>
      <c r="J460" s="27"/>
      <c r="K460" s="26"/>
      <c r="L460" s="26"/>
      <c r="M460" s="27"/>
      <c r="N460" s="26"/>
      <c r="O460" s="26"/>
      <c r="P460" s="27"/>
      <c r="Q460" s="26"/>
      <c r="R460" s="26"/>
      <c r="S460" s="17">
        <v>2000</v>
      </c>
      <c r="T460" s="18">
        <v>2000</v>
      </c>
      <c r="U460" s="19">
        <v>2000</v>
      </c>
      <c r="V460" s="15">
        <v>0</v>
      </c>
      <c r="W460" s="19">
        <v>0</v>
      </c>
      <c r="X460" s="19">
        <v>0</v>
      </c>
      <c r="Y460" s="19">
        <v>0</v>
      </c>
      <c r="Z460" s="19"/>
      <c r="AA460" s="19">
        <v>0</v>
      </c>
      <c r="AB460" s="19"/>
      <c r="AC460" s="19">
        <v>0</v>
      </c>
      <c r="AD460" s="19"/>
      <c r="AI460" s="18">
        <v>0</v>
      </c>
      <c r="AJ460" s="18">
        <v>0</v>
      </c>
      <c r="AK460" s="18">
        <v>0</v>
      </c>
      <c r="AL460" s="18">
        <v>0</v>
      </c>
    </row>
    <row r="461" spans="1:38" x14ac:dyDescent="0.3">
      <c r="A461" s="21"/>
      <c r="B461" s="21" t="s">
        <v>901</v>
      </c>
      <c r="C461" s="22"/>
      <c r="D461" s="22"/>
      <c r="E461" s="22"/>
      <c r="F461" s="22"/>
      <c r="G461" s="22"/>
      <c r="H461" s="22"/>
      <c r="I461" s="22"/>
      <c r="J461" s="22"/>
      <c r="K461" s="22"/>
      <c r="L461" s="22"/>
      <c r="M461" s="22"/>
      <c r="N461" s="22"/>
      <c r="O461" s="22"/>
      <c r="P461" s="22"/>
      <c r="Q461" s="22"/>
      <c r="R461" s="22"/>
      <c r="S461" s="22">
        <f t="shared" ref="S461:X461" si="235">SUM(S460)</f>
        <v>2000</v>
      </c>
      <c r="T461" s="22">
        <f t="shared" si="235"/>
        <v>2000</v>
      </c>
      <c r="U461" s="22">
        <f t="shared" si="235"/>
        <v>2000</v>
      </c>
      <c r="V461" s="22">
        <f t="shared" si="235"/>
        <v>0</v>
      </c>
      <c r="W461" s="22">
        <f t="shared" si="235"/>
        <v>0</v>
      </c>
      <c r="X461" s="22">
        <f t="shared" si="235"/>
        <v>0</v>
      </c>
      <c r="Y461" s="22">
        <f>SUM(Y460)</f>
        <v>0</v>
      </c>
      <c r="Z461" s="22">
        <f t="shared" ref="Z461:AC461" si="236">SUM(Z460)</f>
        <v>0</v>
      </c>
      <c r="AA461" s="22">
        <f t="shared" si="236"/>
        <v>0</v>
      </c>
      <c r="AB461" s="22">
        <f t="shared" si="236"/>
        <v>0</v>
      </c>
      <c r="AC461" s="22">
        <f t="shared" si="236"/>
        <v>0</v>
      </c>
      <c r="AD461" s="22"/>
      <c r="AE461" s="22"/>
      <c r="AF461" s="22"/>
      <c r="AG461" s="22"/>
      <c r="AH461" s="22"/>
      <c r="AI461" s="22">
        <f>SUM(AI460)</f>
        <v>0</v>
      </c>
      <c r="AJ461" s="22">
        <f>SUM(AJ460)</f>
        <v>0</v>
      </c>
      <c r="AK461" s="22">
        <f t="shared" ref="AK461:AL461" si="237">SUM(AK460)</f>
        <v>0</v>
      </c>
      <c r="AL461" s="22">
        <f t="shared" si="237"/>
        <v>0</v>
      </c>
    </row>
    <row r="462" spans="1:38" x14ac:dyDescent="0.3">
      <c r="A462" s="7" t="s">
        <v>902</v>
      </c>
      <c r="B462" s="8" t="s">
        <v>903</v>
      </c>
      <c r="C462" s="13"/>
      <c r="D462" s="13"/>
      <c r="E462" s="13"/>
      <c r="F462" s="13"/>
      <c r="G462" s="14"/>
      <c r="H462" s="13"/>
      <c r="I462" s="13"/>
      <c r="J462" s="14"/>
      <c r="K462" s="13"/>
      <c r="L462" s="13"/>
      <c r="M462" s="14"/>
      <c r="N462" s="13"/>
      <c r="O462" s="13"/>
      <c r="P462" s="11"/>
      <c r="S462" s="17"/>
      <c r="T462" s="18"/>
      <c r="U462" s="19"/>
      <c r="V462" s="15"/>
      <c r="W462" s="19"/>
      <c r="X462" s="19"/>
      <c r="Y462" s="19"/>
      <c r="Z462" s="19"/>
      <c r="AA462" s="19"/>
      <c r="AB462" s="19"/>
      <c r="AC462" s="19"/>
      <c r="AD462" s="19"/>
      <c r="AJ462" s="18"/>
      <c r="AK462" s="18"/>
      <c r="AL462" s="18"/>
    </row>
    <row r="463" spans="1:38" x14ac:dyDescent="0.3">
      <c r="A463" s="7" t="s">
        <v>904</v>
      </c>
      <c r="B463" s="7" t="s">
        <v>838</v>
      </c>
      <c r="C463" s="13">
        <v>5000</v>
      </c>
      <c r="D463" s="13">
        <v>5000</v>
      </c>
      <c r="E463" s="13">
        <v>5000</v>
      </c>
      <c r="F463" s="13">
        <v>5000</v>
      </c>
      <c r="G463" s="13">
        <v>5000</v>
      </c>
      <c r="H463" s="13">
        <v>5000</v>
      </c>
      <c r="I463" s="13">
        <v>5000</v>
      </c>
      <c r="J463" s="13">
        <v>5000</v>
      </c>
      <c r="K463" s="13">
        <v>5000</v>
      </c>
      <c r="L463" s="13">
        <v>5000</v>
      </c>
      <c r="M463" s="14">
        <v>5000</v>
      </c>
      <c r="N463" s="13">
        <v>5000</v>
      </c>
      <c r="O463" s="13">
        <v>5000</v>
      </c>
      <c r="P463" s="14">
        <v>5000</v>
      </c>
      <c r="Q463" s="16">
        <v>5000</v>
      </c>
      <c r="R463" s="16">
        <v>5000</v>
      </c>
      <c r="S463" s="17">
        <v>5000</v>
      </c>
      <c r="T463" s="18">
        <v>5000</v>
      </c>
      <c r="U463" s="19">
        <v>5000</v>
      </c>
      <c r="V463" s="15">
        <v>5000</v>
      </c>
      <c r="W463" s="19">
        <v>5000</v>
      </c>
      <c r="X463" s="19">
        <v>2500</v>
      </c>
      <c r="Y463" s="121">
        <v>5000</v>
      </c>
      <c r="Z463" s="19"/>
      <c r="AA463" s="19">
        <v>5000</v>
      </c>
      <c r="AB463" s="19"/>
      <c r="AC463" s="19">
        <v>5000</v>
      </c>
      <c r="AD463" s="19"/>
      <c r="AF463" s="12" t="s">
        <v>905</v>
      </c>
      <c r="AI463" s="19">
        <f>$AC$463</f>
        <v>5000</v>
      </c>
      <c r="AJ463" s="18">
        <f>$AA$463</f>
        <v>5000</v>
      </c>
      <c r="AK463" s="18">
        <f>$AA$463</f>
        <v>5000</v>
      </c>
      <c r="AL463" s="18">
        <f>$AA$463</f>
        <v>5000</v>
      </c>
    </row>
    <row r="464" spans="1:38" x14ac:dyDescent="0.3">
      <c r="A464" s="21" t="s">
        <v>87</v>
      </c>
      <c r="B464" s="21" t="s">
        <v>906</v>
      </c>
      <c r="C464" s="22">
        <f>SUM(C463)</f>
        <v>5000</v>
      </c>
      <c r="D464" s="22">
        <f t="shared" ref="D464:O464" si="238">SUM(D463)</f>
        <v>5000</v>
      </c>
      <c r="E464" s="22">
        <f t="shared" si="238"/>
        <v>5000</v>
      </c>
      <c r="F464" s="22">
        <f t="shared" si="238"/>
        <v>5000</v>
      </c>
      <c r="G464" s="22">
        <f>SUM(G463)</f>
        <v>5000</v>
      </c>
      <c r="H464" s="22">
        <f t="shared" si="238"/>
        <v>5000</v>
      </c>
      <c r="I464" s="22">
        <f t="shared" si="238"/>
        <v>5000</v>
      </c>
      <c r="J464" s="22">
        <f>SUM(J463)</f>
        <v>5000</v>
      </c>
      <c r="K464" s="22">
        <f t="shared" si="238"/>
        <v>5000</v>
      </c>
      <c r="L464" s="22">
        <f t="shared" si="238"/>
        <v>5000</v>
      </c>
      <c r="M464" s="22">
        <f>SUM(M463)</f>
        <v>5000</v>
      </c>
      <c r="N464" s="22">
        <f t="shared" si="238"/>
        <v>5000</v>
      </c>
      <c r="O464" s="22">
        <f t="shared" si="238"/>
        <v>5000</v>
      </c>
      <c r="P464" s="22">
        <f>P463</f>
        <v>5000</v>
      </c>
      <c r="Q464" s="22">
        <f t="shared" ref="Q464:R464" si="239">Q463</f>
        <v>5000</v>
      </c>
      <c r="R464" s="22">
        <f t="shared" si="239"/>
        <v>5000</v>
      </c>
      <c r="S464" s="22">
        <f t="shared" ref="S464:X464" si="240">SUM(S463)</f>
        <v>5000</v>
      </c>
      <c r="T464" s="22">
        <f t="shared" si="240"/>
        <v>5000</v>
      </c>
      <c r="U464" s="22">
        <f t="shared" si="240"/>
        <v>5000</v>
      </c>
      <c r="V464" s="22">
        <f t="shared" si="240"/>
        <v>5000</v>
      </c>
      <c r="W464" s="22">
        <f t="shared" si="240"/>
        <v>5000</v>
      </c>
      <c r="X464" s="22">
        <f t="shared" si="240"/>
        <v>2500</v>
      </c>
      <c r="Y464" s="22">
        <f>SUM(Y463)</f>
        <v>5000</v>
      </c>
      <c r="Z464" s="22">
        <f t="shared" ref="Z464:AC464" si="241">SUM(Z463)</f>
        <v>0</v>
      </c>
      <c r="AA464" s="22">
        <f t="shared" si="241"/>
        <v>5000</v>
      </c>
      <c r="AB464" s="22">
        <f t="shared" si="241"/>
        <v>0</v>
      </c>
      <c r="AC464" s="22">
        <f t="shared" si="241"/>
        <v>5000</v>
      </c>
      <c r="AD464" s="22"/>
      <c r="AE464" s="22"/>
      <c r="AF464" s="22"/>
      <c r="AG464" s="22"/>
      <c r="AH464" s="22"/>
      <c r="AI464" s="22">
        <f>SUM(AI463)</f>
        <v>5000</v>
      </c>
      <c r="AJ464" s="22">
        <f>SUM(AJ463)</f>
        <v>5000</v>
      </c>
      <c r="AK464" s="22">
        <f t="shared" ref="AK464:AL464" si="242">SUM(AK463)</f>
        <v>5000</v>
      </c>
      <c r="AL464" s="22">
        <f t="shared" si="242"/>
        <v>5000</v>
      </c>
    </row>
    <row r="465" spans="1:38" x14ac:dyDescent="0.3">
      <c r="A465" s="7" t="s">
        <v>907</v>
      </c>
      <c r="B465" s="8" t="s">
        <v>908</v>
      </c>
      <c r="C465" s="13"/>
      <c r="D465" s="13"/>
      <c r="E465" s="13"/>
      <c r="F465" s="13"/>
      <c r="G465" s="14"/>
      <c r="H465" s="13"/>
      <c r="I465" s="13"/>
      <c r="J465" s="14"/>
      <c r="K465" s="13"/>
      <c r="L465" s="13"/>
      <c r="M465" s="14"/>
      <c r="N465" s="13"/>
      <c r="O465" s="13"/>
      <c r="P465" s="11"/>
      <c r="S465" s="17"/>
      <c r="T465" s="18"/>
      <c r="U465" s="19"/>
      <c r="V465" s="15"/>
      <c r="W465" s="19"/>
      <c r="X465" s="19"/>
      <c r="Y465" s="19"/>
      <c r="Z465" s="19"/>
      <c r="AA465" s="19"/>
      <c r="AB465" s="19"/>
      <c r="AC465" s="19"/>
      <c r="AD465" s="19"/>
      <c r="AJ465" s="18"/>
      <c r="AK465" s="18"/>
      <c r="AL465" s="18"/>
    </row>
    <row r="466" spans="1:38" x14ac:dyDescent="0.3">
      <c r="A466" s="7" t="s">
        <v>909</v>
      </c>
      <c r="B466" s="7" t="s">
        <v>629</v>
      </c>
      <c r="C466" s="13">
        <v>143257.01999999999</v>
      </c>
      <c r="D466" s="13">
        <v>138321.73000000001</v>
      </c>
      <c r="E466" s="13">
        <v>156920.82999999999</v>
      </c>
      <c r="F466" s="13">
        <v>161354.21</v>
      </c>
      <c r="G466" s="14">
        <v>165114.79999999999</v>
      </c>
      <c r="H466" s="13">
        <v>159544.09</v>
      </c>
      <c r="I466" s="13">
        <v>129158.7</v>
      </c>
      <c r="J466" s="14">
        <v>154026.10752000002</v>
      </c>
      <c r="K466" s="13">
        <v>168252.54</v>
      </c>
      <c r="L466" s="13">
        <v>168252.54</v>
      </c>
      <c r="M466" s="14">
        <v>153930.21</v>
      </c>
      <c r="N466" s="13">
        <v>153930.21</v>
      </c>
      <c r="O466" s="13">
        <v>166200.99</v>
      </c>
      <c r="P466" s="15">
        <v>204212.8573</v>
      </c>
      <c r="Q466" s="16">
        <v>165779.76999999999</v>
      </c>
      <c r="R466" s="16">
        <v>165853.16</v>
      </c>
      <c r="S466" s="17">
        <v>221055.09000000003</v>
      </c>
      <c r="T466" s="18">
        <v>123823.32</v>
      </c>
      <c r="U466" s="19">
        <v>104210.97</v>
      </c>
      <c r="V466" s="15">
        <v>167762.1</v>
      </c>
      <c r="W466" s="19">
        <v>167762.1</v>
      </c>
      <c r="X466" s="19">
        <v>71575.820000000007</v>
      </c>
      <c r="Y466" s="19" t="e">
        <f>#REF!</f>
        <v>#REF!</v>
      </c>
      <c r="Z466" s="19"/>
      <c r="AA466" s="19" t="e">
        <f>$Y$466</f>
        <v>#REF!</v>
      </c>
      <c r="AB466" s="19"/>
      <c r="AC466" s="19" t="e">
        <f>$Y$466</f>
        <v>#REF!</v>
      </c>
      <c r="AD466" s="19"/>
      <c r="AI466" s="18" t="e">
        <f>#REF!</f>
        <v>#REF!</v>
      </c>
      <c r="AJ466" s="18" t="e">
        <f>#REF!</f>
        <v>#REF!</v>
      </c>
      <c r="AK466" s="18" t="e">
        <f>#REF!</f>
        <v>#REF!</v>
      </c>
      <c r="AL466" s="18" t="e">
        <f>#REF!</f>
        <v>#REF!</v>
      </c>
    </row>
    <row r="467" spans="1:38" x14ac:dyDescent="0.3">
      <c r="A467" s="7" t="s">
        <v>910</v>
      </c>
      <c r="B467" s="7" t="s">
        <v>94</v>
      </c>
      <c r="C467" s="13">
        <v>322.57</v>
      </c>
      <c r="D467" s="13">
        <v>322.57</v>
      </c>
      <c r="E467" s="13">
        <v>0</v>
      </c>
      <c r="F467" s="13">
        <v>937.56</v>
      </c>
      <c r="G467" s="14">
        <v>0</v>
      </c>
      <c r="H467" s="13">
        <v>0</v>
      </c>
      <c r="I467" s="13">
        <v>0</v>
      </c>
      <c r="J467" s="14">
        <v>0</v>
      </c>
      <c r="K467" s="13">
        <v>0</v>
      </c>
      <c r="L467" s="13">
        <v>0</v>
      </c>
      <c r="M467" s="14">
        <v>0</v>
      </c>
      <c r="N467" s="13">
        <v>0</v>
      </c>
      <c r="O467" s="13">
        <v>0</v>
      </c>
      <c r="P467" s="14">
        <v>0</v>
      </c>
      <c r="Q467" s="16">
        <v>156.38</v>
      </c>
      <c r="R467" s="16">
        <v>156.38</v>
      </c>
      <c r="S467" s="17">
        <v>0</v>
      </c>
      <c r="T467" s="18">
        <v>43.28</v>
      </c>
      <c r="U467" s="19">
        <v>129.83000000000001</v>
      </c>
      <c r="V467" s="15">
        <v>0</v>
      </c>
      <c r="W467" s="19">
        <v>0</v>
      </c>
      <c r="X467" s="19">
        <v>177.43</v>
      </c>
      <c r="Y467" s="19">
        <v>200</v>
      </c>
      <c r="Z467" s="19"/>
      <c r="AA467" s="19">
        <v>200</v>
      </c>
      <c r="AB467" s="19"/>
      <c r="AC467" s="19">
        <v>200</v>
      </c>
      <c r="AD467" s="19"/>
      <c r="AI467" s="19">
        <f t="shared" ref="AI467:AI468" si="243">AC467</f>
        <v>200</v>
      </c>
      <c r="AJ467" s="18">
        <f>$AA$467</f>
        <v>200</v>
      </c>
      <c r="AK467" s="18">
        <f>$AA$467</f>
        <v>200</v>
      </c>
      <c r="AL467" s="18">
        <f>$AA$467</f>
        <v>200</v>
      </c>
    </row>
    <row r="468" spans="1:38" x14ac:dyDescent="0.3">
      <c r="A468" s="7" t="s">
        <v>911</v>
      </c>
      <c r="B468" s="7" t="s">
        <v>912</v>
      </c>
      <c r="C468" s="13"/>
      <c r="D468" s="13"/>
      <c r="E468" s="13"/>
      <c r="F468" s="13"/>
      <c r="G468" s="14"/>
      <c r="H468" s="13"/>
      <c r="I468" s="13"/>
      <c r="J468" s="14"/>
      <c r="K468" s="13"/>
      <c r="L468" s="13"/>
      <c r="M468" s="14"/>
      <c r="N468" s="13"/>
      <c r="O468" s="13"/>
      <c r="P468" s="14"/>
      <c r="Q468" s="16">
        <v>0</v>
      </c>
      <c r="R468" s="16">
        <v>0</v>
      </c>
      <c r="S468" s="17">
        <v>23072.400000000001</v>
      </c>
      <c r="T468" s="18">
        <v>0</v>
      </c>
      <c r="U468" s="19">
        <v>0</v>
      </c>
      <c r="V468" s="15">
        <v>0</v>
      </c>
      <c r="W468" s="19">
        <v>0</v>
      </c>
      <c r="X468" s="19">
        <v>0</v>
      </c>
      <c r="Y468" s="19">
        <v>0</v>
      </c>
      <c r="Z468" s="19"/>
      <c r="AA468" s="19">
        <v>0</v>
      </c>
      <c r="AB468" s="19"/>
      <c r="AC468" s="19">
        <v>0</v>
      </c>
      <c r="AD468" s="19"/>
      <c r="AI468" s="19">
        <f t="shared" si="243"/>
        <v>0</v>
      </c>
      <c r="AJ468" s="18">
        <v>0</v>
      </c>
      <c r="AK468" s="18">
        <v>0</v>
      </c>
      <c r="AL468" s="18">
        <v>0</v>
      </c>
    </row>
    <row r="469" spans="1:38" x14ac:dyDescent="0.3">
      <c r="A469" s="7" t="s">
        <v>913</v>
      </c>
      <c r="B469" s="7" t="s">
        <v>36</v>
      </c>
      <c r="C469" s="13">
        <v>10633.79</v>
      </c>
      <c r="D469" s="13">
        <v>9616.15</v>
      </c>
      <c r="E469" s="13">
        <v>12004.44</v>
      </c>
      <c r="F469" s="13">
        <v>11584.17</v>
      </c>
      <c r="G469" s="14">
        <v>12631.2822</v>
      </c>
      <c r="H469" s="13">
        <v>12631.28</v>
      </c>
      <c r="I469" s="13">
        <v>9665.4599999999991</v>
      </c>
      <c r="J469" s="14">
        <v>11782.997225280002</v>
      </c>
      <c r="K469" s="13">
        <v>9233.48</v>
      </c>
      <c r="L469" s="13">
        <v>9233.48</v>
      </c>
      <c r="M469" s="14">
        <v>11775.66</v>
      </c>
      <c r="N469" s="13">
        <v>11775.66</v>
      </c>
      <c r="O469" s="13">
        <v>12981.18</v>
      </c>
      <c r="P469" s="15">
        <v>15346.883583450001</v>
      </c>
      <c r="Q469" s="16">
        <v>12816.1</v>
      </c>
      <c r="R469" s="16">
        <v>12818.62</v>
      </c>
      <c r="S469" s="17">
        <v>18675.752984999999</v>
      </c>
      <c r="T469" s="18">
        <v>12664.81</v>
      </c>
      <c r="U469" s="19">
        <v>8047.45</v>
      </c>
      <c r="V469" s="15">
        <v>12833.8</v>
      </c>
      <c r="W469" s="19">
        <v>12833.8</v>
      </c>
      <c r="X469" s="19">
        <v>5569.84</v>
      </c>
      <c r="Y469" s="19" t="e">
        <f>#REF!+15.3</f>
        <v>#REF!</v>
      </c>
      <c r="Z469" s="19"/>
      <c r="AA469" s="19" t="e">
        <f t="shared" ref="AA469:AC475" si="244">Y469</f>
        <v>#REF!</v>
      </c>
      <c r="AB469" s="19"/>
      <c r="AC469" s="19" t="e">
        <f t="shared" si="244"/>
        <v>#REF!</v>
      </c>
      <c r="AD469" s="19"/>
      <c r="AI469" s="18" t="e">
        <f>#REF!+15.3</f>
        <v>#REF!</v>
      </c>
      <c r="AJ469" s="18" t="e">
        <f>#REF!+15.3</f>
        <v>#REF!</v>
      </c>
      <c r="AK469" s="18" t="e">
        <f>#REF!+15.3</f>
        <v>#REF!</v>
      </c>
      <c r="AL469" s="18" t="e">
        <f>#REF!+15.3</f>
        <v>#REF!</v>
      </c>
    </row>
    <row r="470" spans="1:38" x14ac:dyDescent="0.3">
      <c r="A470" s="7" t="s">
        <v>914</v>
      </c>
      <c r="B470" s="7" t="s">
        <v>38</v>
      </c>
      <c r="C470" s="13">
        <v>3229.14</v>
      </c>
      <c r="D470" s="13">
        <v>3229.14</v>
      </c>
      <c r="E470" s="13">
        <v>3515.03</v>
      </c>
      <c r="F470" s="13">
        <v>3457.87</v>
      </c>
      <c r="G470" s="14">
        <v>3104.1582399999998</v>
      </c>
      <c r="H470" s="13">
        <v>3104.16</v>
      </c>
      <c r="I470" s="13">
        <v>2264.83</v>
      </c>
      <c r="J470" s="14">
        <v>2895.6908213760003</v>
      </c>
      <c r="K470" s="13">
        <v>2272.56</v>
      </c>
      <c r="L470" s="13">
        <v>2272.56</v>
      </c>
      <c r="M470" s="14">
        <v>1062.1199999999999</v>
      </c>
      <c r="N470" s="13">
        <v>1062.1199999999999</v>
      </c>
      <c r="O470" s="13">
        <v>1660.63</v>
      </c>
      <c r="P470" s="15">
        <v>2042.128573</v>
      </c>
      <c r="Q470" s="16">
        <v>2728.6</v>
      </c>
      <c r="R470" s="16">
        <v>2706.52</v>
      </c>
      <c r="S470" s="17">
        <v>12555.929112</v>
      </c>
      <c r="T470" s="18">
        <v>7506.71</v>
      </c>
      <c r="U470" s="19">
        <v>6968.83</v>
      </c>
      <c r="V470" s="15">
        <v>10822.94</v>
      </c>
      <c r="W470" s="19">
        <v>10822.94</v>
      </c>
      <c r="X470" s="19">
        <v>4330.6000000000004</v>
      </c>
      <c r="Y470" s="19" t="e">
        <f>#REF!+#REF!+#REF!</f>
        <v>#REF!</v>
      </c>
      <c r="Z470" s="19"/>
      <c r="AA470" s="19" t="e">
        <f t="shared" si="244"/>
        <v>#REF!</v>
      </c>
      <c r="AB470" s="19"/>
      <c r="AC470" s="19" t="e">
        <f t="shared" si="244"/>
        <v>#REF!</v>
      </c>
      <c r="AD470" s="19"/>
      <c r="AI470" s="18" t="e">
        <f>#REF!+#REF!+#REF!</f>
        <v>#REF!</v>
      </c>
      <c r="AJ470" s="18" t="e">
        <f>#REF!+#REF!+#REF!</f>
        <v>#REF!</v>
      </c>
      <c r="AK470" s="18" t="e">
        <f>#REF!+#REF!+#REF!</f>
        <v>#REF!</v>
      </c>
      <c r="AL470" s="18" t="e">
        <f>#REF!+#REF!+#REF!</f>
        <v>#REF!</v>
      </c>
    </row>
    <row r="471" spans="1:38" x14ac:dyDescent="0.3">
      <c r="A471" s="7" t="s">
        <v>915</v>
      </c>
      <c r="B471" s="7" t="s">
        <v>40</v>
      </c>
      <c r="C471" s="13">
        <v>13734</v>
      </c>
      <c r="D471" s="13">
        <v>13734</v>
      </c>
      <c r="E471" s="13">
        <v>18312</v>
      </c>
      <c r="F471" s="13">
        <v>25715.19</v>
      </c>
      <c r="G471" s="14">
        <v>29916</v>
      </c>
      <c r="H471" s="13">
        <v>29916</v>
      </c>
      <c r="I471" s="13">
        <v>21826.33</v>
      </c>
      <c r="J471" s="14">
        <v>29628</v>
      </c>
      <c r="K471" s="13">
        <v>24007</v>
      </c>
      <c r="L471" s="13">
        <v>24007</v>
      </c>
      <c r="M471" s="14">
        <v>32148</v>
      </c>
      <c r="N471" s="13">
        <v>32148</v>
      </c>
      <c r="O471" s="13">
        <v>15913.5</v>
      </c>
      <c r="P471" s="15">
        <v>25704</v>
      </c>
      <c r="Q471" s="16">
        <v>14254</v>
      </c>
      <c r="R471" s="16">
        <v>14254</v>
      </c>
      <c r="S471" s="17">
        <v>24972</v>
      </c>
      <c r="T471" s="18">
        <v>20028.91</v>
      </c>
      <c r="U471" s="19">
        <v>16441</v>
      </c>
      <c r="V471" s="15">
        <v>27636</v>
      </c>
      <c r="W471" s="19">
        <v>27636</v>
      </c>
      <c r="X471" s="19">
        <v>7245.5</v>
      </c>
      <c r="Y471" s="19" t="e">
        <f>#REF!</f>
        <v>#REF!</v>
      </c>
      <c r="Z471" s="19"/>
      <c r="AA471" s="19" t="e">
        <f t="shared" si="244"/>
        <v>#REF!</v>
      </c>
      <c r="AB471" s="19"/>
      <c r="AC471" s="19" t="e">
        <f t="shared" si="244"/>
        <v>#REF!</v>
      </c>
      <c r="AD471" s="19"/>
      <c r="AI471" s="18" t="e">
        <f>#REF!</f>
        <v>#REF!</v>
      </c>
      <c r="AJ471" s="18" t="e">
        <f>#REF!</f>
        <v>#REF!</v>
      </c>
      <c r="AK471" s="18" t="e">
        <f>#REF!</f>
        <v>#REF!</v>
      </c>
      <c r="AL471" s="18" t="e">
        <f>#REF!</f>
        <v>#REF!</v>
      </c>
    </row>
    <row r="472" spans="1:38" x14ac:dyDescent="0.3">
      <c r="A472" s="7" t="s">
        <v>916</v>
      </c>
      <c r="B472" s="7" t="s">
        <v>42</v>
      </c>
      <c r="C472" s="13">
        <v>1829.61</v>
      </c>
      <c r="D472" s="13">
        <v>1829.61</v>
      </c>
      <c r="E472" s="13">
        <v>2055.66</v>
      </c>
      <c r="F472" s="13">
        <v>2029.8</v>
      </c>
      <c r="G472" s="14">
        <v>2212.5383200000001</v>
      </c>
      <c r="H472" s="13">
        <v>2212.54</v>
      </c>
      <c r="I472" s="13">
        <v>1595.7</v>
      </c>
      <c r="J472" s="14">
        <v>2063.9498407680003</v>
      </c>
      <c r="K472" s="13">
        <v>1616.86</v>
      </c>
      <c r="L472" s="13">
        <v>1616.86</v>
      </c>
      <c r="M472" s="14">
        <v>2062.66</v>
      </c>
      <c r="N472" s="13">
        <v>2062.66</v>
      </c>
      <c r="O472" s="13">
        <v>2306.85</v>
      </c>
      <c r="P472" s="15">
        <v>2736.45228782</v>
      </c>
      <c r="Q472" s="16">
        <v>2026.24</v>
      </c>
      <c r="R472" s="16">
        <v>2026.24</v>
      </c>
      <c r="S472" s="17">
        <v>2962.1382060000001</v>
      </c>
      <c r="T472" s="18">
        <v>1352.25</v>
      </c>
      <c r="U472" s="19">
        <v>1254.4100000000001</v>
      </c>
      <c r="V472" s="15">
        <v>1979.59</v>
      </c>
      <c r="W472" s="19">
        <v>1979.59</v>
      </c>
      <c r="X472" s="19">
        <v>665.73</v>
      </c>
      <c r="Y472" s="19" t="e">
        <f>#REF!</f>
        <v>#REF!</v>
      </c>
      <c r="Z472" s="19"/>
      <c r="AA472" s="19" t="e">
        <f t="shared" si="244"/>
        <v>#REF!</v>
      </c>
      <c r="AB472" s="19"/>
      <c r="AC472" s="19" t="e">
        <f t="shared" si="244"/>
        <v>#REF!</v>
      </c>
      <c r="AD472" s="19"/>
      <c r="AI472" s="18" t="e">
        <f>#REF!</f>
        <v>#REF!</v>
      </c>
      <c r="AJ472" s="18" t="e">
        <f>#REF!</f>
        <v>#REF!</v>
      </c>
      <c r="AK472" s="18" t="e">
        <f>#REF!</f>
        <v>#REF!</v>
      </c>
      <c r="AL472" s="18" t="e">
        <f>#REF!</f>
        <v>#REF!</v>
      </c>
    </row>
    <row r="473" spans="1:38" x14ac:dyDescent="0.3">
      <c r="A473" s="7" t="s">
        <v>917</v>
      </c>
      <c r="B473" s="7" t="s">
        <v>44</v>
      </c>
      <c r="C473" s="13">
        <v>552.59</v>
      </c>
      <c r="D473" s="13">
        <v>552.59</v>
      </c>
      <c r="E473" s="13">
        <v>146.4</v>
      </c>
      <c r="F473" s="13">
        <v>183.26</v>
      </c>
      <c r="G473" s="14">
        <v>26.400000000000002</v>
      </c>
      <c r="H473" s="13">
        <v>256</v>
      </c>
      <c r="I473" s="13">
        <v>256</v>
      </c>
      <c r="J473" s="14">
        <v>379.20000000000005</v>
      </c>
      <c r="K473" s="13">
        <v>379.2</v>
      </c>
      <c r="L473" s="13">
        <v>354.62</v>
      </c>
      <c r="M473" s="14">
        <v>343.2</v>
      </c>
      <c r="N473" s="13">
        <v>343.2</v>
      </c>
      <c r="O473" s="13">
        <v>555.45000000000005</v>
      </c>
      <c r="P473" s="15">
        <v>319.20000000000005</v>
      </c>
      <c r="Q473" s="16">
        <v>185.6</v>
      </c>
      <c r="R473" s="16">
        <v>185.6</v>
      </c>
      <c r="S473" s="17">
        <v>371.2</v>
      </c>
      <c r="T473" s="18">
        <v>371.2</v>
      </c>
      <c r="U473" s="19">
        <v>115.2</v>
      </c>
      <c r="V473" s="15">
        <v>33.6</v>
      </c>
      <c r="W473" s="19">
        <v>33.6</v>
      </c>
      <c r="X473" s="19">
        <v>0</v>
      </c>
      <c r="Y473" s="19" t="e">
        <f>#REF!</f>
        <v>#REF!</v>
      </c>
      <c r="Z473" s="19"/>
      <c r="AA473" s="19" t="e">
        <f t="shared" si="244"/>
        <v>#REF!</v>
      </c>
      <c r="AB473" s="19"/>
      <c r="AC473" s="19" t="e">
        <f t="shared" si="244"/>
        <v>#REF!</v>
      </c>
      <c r="AD473" s="19"/>
      <c r="AI473" s="18" t="e">
        <f>#REF!</f>
        <v>#REF!</v>
      </c>
      <c r="AJ473" s="18" t="e">
        <f>#REF!</f>
        <v>#REF!</v>
      </c>
      <c r="AK473" s="18" t="e">
        <f>#REF!</f>
        <v>#REF!</v>
      </c>
      <c r="AL473" s="18" t="e">
        <f>#REF!</f>
        <v>#REF!</v>
      </c>
    </row>
    <row r="474" spans="1:38" x14ac:dyDescent="0.3">
      <c r="A474" s="7" t="s">
        <v>918</v>
      </c>
      <c r="B474" s="7" t="s">
        <v>46</v>
      </c>
      <c r="C474" s="13">
        <v>837.21</v>
      </c>
      <c r="D474" s="13">
        <v>837.21</v>
      </c>
      <c r="E474" s="13">
        <v>1509.42</v>
      </c>
      <c r="F474" s="13">
        <v>1509.42</v>
      </c>
      <c r="G474" s="14">
        <v>1456.16</v>
      </c>
      <c r="H474" s="13">
        <v>1828.27</v>
      </c>
      <c r="I474" s="13">
        <v>1828.27</v>
      </c>
      <c r="J474" s="14">
        <v>1828.27</v>
      </c>
      <c r="K474" s="13">
        <v>952.05</v>
      </c>
      <c r="L474" s="13">
        <v>952.05</v>
      </c>
      <c r="M474" s="14">
        <v>1712</v>
      </c>
      <c r="N474" s="13">
        <v>1712</v>
      </c>
      <c r="O474" s="13">
        <v>1849.64</v>
      </c>
      <c r="P474" s="15">
        <v>1712</v>
      </c>
      <c r="Q474" s="16">
        <v>2063.19</v>
      </c>
      <c r="R474" s="16">
        <v>2063.19</v>
      </c>
      <c r="S474" s="17">
        <v>2100</v>
      </c>
      <c r="T474" s="18">
        <v>2100</v>
      </c>
      <c r="U474" s="19">
        <v>1497.57</v>
      </c>
      <c r="V474" s="15">
        <v>1950</v>
      </c>
      <c r="W474" s="19">
        <v>1950</v>
      </c>
      <c r="X474" s="19">
        <v>1002.69</v>
      </c>
      <c r="Y474" s="19" t="e">
        <f>#REF!</f>
        <v>#REF!</v>
      </c>
      <c r="Z474" s="19"/>
      <c r="AA474" s="19" t="e">
        <f t="shared" si="244"/>
        <v>#REF!</v>
      </c>
      <c r="AB474" s="19"/>
      <c r="AC474" s="19" t="e">
        <f t="shared" si="244"/>
        <v>#REF!</v>
      </c>
      <c r="AD474" s="19"/>
      <c r="AI474" s="18" t="e">
        <f>#REF!</f>
        <v>#REF!</v>
      </c>
      <c r="AJ474" s="18" t="e">
        <f>#REF!</f>
        <v>#REF!</v>
      </c>
      <c r="AK474" s="18" t="e">
        <f>#REF!</f>
        <v>#REF!</v>
      </c>
      <c r="AL474" s="18" t="e">
        <f>#REF!</f>
        <v>#REF!</v>
      </c>
    </row>
    <row r="475" spans="1:38" x14ac:dyDescent="0.3">
      <c r="A475" s="7" t="s">
        <v>919</v>
      </c>
      <c r="B475" s="7" t="s">
        <v>48</v>
      </c>
      <c r="C475" s="13">
        <v>298.87</v>
      </c>
      <c r="D475" s="13">
        <v>298.87</v>
      </c>
      <c r="E475" s="13">
        <v>324</v>
      </c>
      <c r="F475" s="13">
        <v>799.63</v>
      </c>
      <c r="G475" s="14">
        <v>1047.875</v>
      </c>
      <c r="H475" s="13">
        <v>1047.8800000000001</v>
      </c>
      <c r="I475" s="13">
        <v>880.78</v>
      </c>
      <c r="J475" s="14">
        <v>1002.3179600000001</v>
      </c>
      <c r="K475" s="13">
        <v>880.5</v>
      </c>
      <c r="L475" s="13">
        <v>880.5</v>
      </c>
      <c r="M475" s="14">
        <v>1308.4100000000001</v>
      </c>
      <c r="N475" s="13">
        <v>1308.4100000000001</v>
      </c>
      <c r="O475" s="13">
        <v>1143.49</v>
      </c>
      <c r="P475" s="15">
        <v>1735.8092870500004</v>
      </c>
      <c r="Q475" s="16">
        <v>1285.3</v>
      </c>
      <c r="R475" s="16">
        <v>1285.3</v>
      </c>
      <c r="S475" s="17">
        <v>1635.8076660000002</v>
      </c>
      <c r="T475" s="18">
        <v>848.08</v>
      </c>
      <c r="U475" s="19">
        <v>786.72</v>
      </c>
      <c r="V475" s="15">
        <v>1241.44</v>
      </c>
      <c r="W475" s="19">
        <v>1241.44</v>
      </c>
      <c r="X475" s="19">
        <v>417.47</v>
      </c>
      <c r="Y475" s="19" t="e">
        <f>#REF!</f>
        <v>#REF!</v>
      </c>
      <c r="Z475" s="19"/>
      <c r="AA475" s="19" t="e">
        <f t="shared" si="244"/>
        <v>#REF!</v>
      </c>
      <c r="AB475" s="19"/>
      <c r="AC475" s="19" t="e">
        <f t="shared" si="244"/>
        <v>#REF!</v>
      </c>
      <c r="AD475" s="19"/>
      <c r="AI475" s="18" t="e">
        <f>#REF!</f>
        <v>#REF!</v>
      </c>
      <c r="AJ475" s="18" t="e">
        <f>#REF!</f>
        <v>#REF!</v>
      </c>
      <c r="AK475" s="18" t="e">
        <f>#REF!</f>
        <v>#REF!</v>
      </c>
      <c r="AL475" s="18" t="e">
        <f>#REF!</f>
        <v>#REF!</v>
      </c>
    </row>
    <row r="476" spans="1:38" ht="32.25" customHeight="1" x14ac:dyDescent="0.3">
      <c r="A476" s="7" t="s">
        <v>920</v>
      </c>
      <c r="B476" s="7" t="s">
        <v>921</v>
      </c>
      <c r="C476" s="13">
        <v>11440.75</v>
      </c>
      <c r="D476" s="13">
        <v>11440.75</v>
      </c>
      <c r="E476" s="13">
        <v>7542.34</v>
      </c>
      <c r="F476" s="13">
        <v>7542.34</v>
      </c>
      <c r="G476" s="13">
        <v>7000</v>
      </c>
      <c r="H476" s="13">
        <v>7000</v>
      </c>
      <c r="I476" s="13">
        <v>4223.25</v>
      </c>
      <c r="J476" s="13">
        <v>10000</v>
      </c>
      <c r="K476" s="13">
        <v>11104.45</v>
      </c>
      <c r="L476" s="13">
        <v>11104.45</v>
      </c>
      <c r="M476" s="13">
        <v>35000</v>
      </c>
      <c r="N476" s="13">
        <v>116100</v>
      </c>
      <c r="O476" s="13">
        <v>108647.5</v>
      </c>
      <c r="P476" s="13">
        <v>35000</v>
      </c>
      <c r="Q476" s="16">
        <v>133385</v>
      </c>
      <c r="R476" s="16">
        <v>133385</v>
      </c>
      <c r="S476" s="17">
        <v>103000</v>
      </c>
      <c r="T476" s="18">
        <v>232989.08</v>
      </c>
      <c r="U476" s="19">
        <v>232989.08</v>
      </c>
      <c r="V476" s="15">
        <v>103000</v>
      </c>
      <c r="W476" s="19">
        <v>103000</v>
      </c>
      <c r="X476" s="19">
        <v>98775</v>
      </c>
      <c r="Y476" s="19">
        <v>30000</v>
      </c>
      <c r="Z476" s="19"/>
      <c r="AA476" s="19">
        <f>30000+76800</f>
        <v>106800</v>
      </c>
      <c r="AB476" s="19"/>
      <c r="AC476" s="19">
        <f>30000+76800</f>
        <v>106800</v>
      </c>
      <c r="AD476" s="19"/>
      <c r="AF476" s="101" t="s">
        <v>1821</v>
      </c>
      <c r="AI476" s="19">
        <f t="shared" ref="AI476:AI498" si="245">AC476</f>
        <v>106800</v>
      </c>
      <c r="AJ476" s="18">
        <f t="shared" ref="AJ476:AJ498" si="246">AC476</f>
        <v>106800</v>
      </c>
      <c r="AK476" s="18">
        <f t="shared" ref="AK476:AK498" si="247">AC476</f>
        <v>106800</v>
      </c>
      <c r="AL476" s="18">
        <f t="shared" ref="AL476:AL498" si="248">AC476</f>
        <v>106800</v>
      </c>
    </row>
    <row r="477" spans="1:38" x14ac:dyDescent="0.3">
      <c r="A477" s="7" t="s">
        <v>922</v>
      </c>
      <c r="B477" s="7" t="s">
        <v>56</v>
      </c>
      <c r="C477" s="13">
        <v>298.16000000000003</v>
      </c>
      <c r="D477" s="13">
        <v>298.16000000000003</v>
      </c>
      <c r="E477" s="13">
        <v>670.73</v>
      </c>
      <c r="F477" s="13">
        <v>579.51</v>
      </c>
      <c r="G477" s="14">
        <v>850</v>
      </c>
      <c r="H477" s="13">
        <v>850</v>
      </c>
      <c r="I477" s="13">
        <v>447.24</v>
      </c>
      <c r="J477" s="14">
        <v>500</v>
      </c>
      <c r="K477" s="13">
        <v>500</v>
      </c>
      <c r="L477" s="13">
        <v>447.24</v>
      </c>
      <c r="M477" s="14">
        <v>0</v>
      </c>
      <c r="N477" s="13">
        <v>0</v>
      </c>
      <c r="O477" s="13">
        <v>0</v>
      </c>
      <c r="P477" s="14">
        <v>0</v>
      </c>
      <c r="Q477" s="16">
        <v>0</v>
      </c>
      <c r="R477" s="16">
        <v>0</v>
      </c>
      <c r="S477" s="17">
        <v>0</v>
      </c>
      <c r="T477" s="18">
        <v>0</v>
      </c>
      <c r="U477" s="19">
        <v>0</v>
      </c>
      <c r="V477" s="15">
        <v>10000</v>
      </c>
      <c r="W477" s="19">
        <v>10000</v>
      </c>
      <c r="X477" s="19">
        <v>0</v>
      </c>
      <c r="Y477" s="147"/>
      <c r="Z477" s="19"/>
      <c r="AA477" s="147"/>
      <c r="AB477" s="147">
        <v>5000</v>
      </c>
      <c r="AC477" s="19">
        <v>5000</v>
      </c>
      <c r="AD477" s="147"/>
      <c r="AI477" s="19">
        <f t="shared" si="245"/>
        <v>5000</v>
      </c>
      <c r="AJ477" s="18">
        <f t="shared" si="246"/>
        <v>5000</v>
      </c>
      <c r="AK477" s="18">
        <f t="shared" si="247"/>
        <v>5000</v>
      </c>
      <c r="AL477" s="18">
        <f t="shared" si="248"/>
        <v>5000</v>
      </c>
    </row>
    <row r="478" spans="1:38" x14ac:dyDescent="0.3">
      <c r="A478" s="7" t="s">
        <v>923</v>
      </c>
      <c r="B478" s="7" t="s">
        <v>132</v>
      </c>
      <c r="C478" s="13">
        <v>560.74</v>
      </c>
      <c r="D478" s="13">
        <v>560.74</v>
      </c>
      <c r="E478" s="13">
        <v>34.99</v>
      </c>
      <c r="F478" s="13">
        <v>34.99</v>
      </c>
      <c r="G478" s="14">
        <v>12000</v>
      </c>
      <c r="H478" s="13">
        <v>11668</v>
      </c>
      <c r="I478" s="13">
        <v>544.83000000000004</v>
      </c>
      <c r="J478" s="14">
        <v>9000</v>
      </c>
      <c r="K478" s="13">
        <v>30929.43</v>
      </c>
      <c r="L478" s="13">
        <v>30929.43</v>
      </c>
      <c r="M478" s="14">
        <v>6000</v>
      </c>
      <c r="N478" s="13">
        <v>4800</v>
      </c>
      <c r="O478" s="13">
        <v>0</v>
      </c>
      <c r="P478" s="14">
        <v>1000</v>
      </c>
      <c r="Q478" s="16">
        <v>835.42</v>
      </c>
      <c r="R478" s="16">
        <v>835.42</v>
      </c>
      <c r="S478" s="17">
        <v>950</v>
      </c>
      <c r="T478" s="18">
        <v>810.1</v>
      </c>
      <c r="U478" s="28">
        <v>471.73</v>
      </c>
      <c r="V478" s="15">
        <v>2000</v>
      </c>
      <c r="W478" s="19">
        <v>2000</v>
      </c>
      <c r="X478" s="28">
        <v>0</v>
      </c>
      <c r="Y478" s="19">
        <v>2500</v>
      </c>
      <c r="Z478" s="28"/>
      <c r="AA478" s="19">
        <v>2500</v>
      </c>
      <c r="AB478" s="19"/>
      <c r="AC478" s="19">
        <v>2500</v>
      </c>
      <c r="AD478" s="19"/>
      <c r="AF478" s="12" t="s">
        <v>924</v>
      </c>
      <c r="AI478" s="19">
        <f t="shared" si="245"/>
        <v>2500</v>
      </c>
      <c r="AJ478" s="18">
        <f t="shared" si="246"/>
        <v>2500</v>
      </c>
      <c r="AK478" s="18">
        <f t="shared" si="247"/>
        <v>2500</v>
      </c>
      <c r="AL478" s="18">
        <f t="shared" si="248"/>
        <v>2500</v>
      </c>
    </row>
    <row r="479" spans="1:38" x14ac:dyDescent="0.3">
      <c r="A479" s="7" t="s">
        <v>925</v>
      </c>
      <c r="B479" s="7" t="s">
        <v>60</v>
      </c>
      <c r="C479" s="13">
        <v>2894.6</v>
      </c>
      <c r="D479" s="13">
        <v>2894.6</v>
      </c>
      <c r="E479" s="13">
        <v>1266.8</v>
      </c>
      <c r="F479" s="13">
        <v>1266.8</v>
      </c>
      <c r="G479" s="14">
        <v>3000</v>
      </c>
      <c r="H479" s="13">
        <v>3000</v>
      </c>
      <c r="I479" s="13">
        <v>2221.1999999999998</v>
      </c>
      <c r="J479" s="14">
        <v>3000</v>
      </c>
      <c r="K479" s="13">
        <v>4774.8500000000004</v>
      </c>
      <c r="L479" s="13">
        <v>4774.8500000000004</v>
      </c>
      <c r="M479" s="14">
        <v>3000</v>
      </c>
      <c r="N479" s="13">
        <v>4200</v>
      </c>
      <c r="O479" s="13">
        <v>5240.3500000000004</v>
      </c>
      <c r="P479" s="14">
        <v>4500</v>
      </c>
      <c r="Q479" s="16">
        <v>11291.76</v>
      </c>
      <c r="R479" s="16">
        <v>11291.76</v>
      </c>
      <c r="S479" s="17">
        <v>8265</v>
      </c>
      <c r="T479" s="18">
        <v>8265</v>
      </c>
      <c r="U479" s="19">
        <v>3972.44</v>
      </c>
      <c r="V479" s="15">
        <v>8500</v>
      </c>
      <c r="W479" s="19">
        <v>8500</v>
      </c>
      <c r="X479" s="19">
        <v>2915.97</v>
      </c>
      <c r="Y479" s="19">
        <v>8500</v>
      </c>
      <c r="Z479" s="19"/>
      <c r="AA479" s="19">
        <v>8500</v>
      </c>
      <c r="AB479" s="19"/>
      <c r="AC479" s="19">
        <v>8500</v>
      </c>
      <c r="AD479" s="19"/>
      <c r="AG479" s="12"/>
      <c r="AI479" s="19">
        <f t="shared" si="245"/>
        <v>8500</v>
      </c>
      <c r="AJ479" s="18">
        <f t="shared" si="246"/>
        <v>8500</v>
      </c>
      <c r="AK479" s="18">
        <f t="shared" si="247"/>
        <v>8500</v>
      </c>
      <c r="AL479" s="18">
        <f t="shared" si="248"/>
        <v>8500</v>
      </c>
    </row>
    <row r="480" spans="1:38" hidden="1" x14ac:dyDescent="0.3">
      <c r="A480" s="7" t="s">
        <v>926</v>
      </c>
      <c r="B480" s="7" t="s">
        <v>65</v>
      </c>
      <c r="C480" s="13">
        <v>526.11</v>
      </c>
      <c r="D480" s="13">
        <v>526.11</v>
      </c>
      <c r="E480" s="13">
        <v>2000</v>
      </c>
      <c r="F480" s="13">
        <v>1931.39</v>
      </c>
      <c r="G480" s="14">
        <v>2000</v>
      </c>
      <c r="H480" s="13">
        <v>2000</v>
      </c>
      <c r="I480" s="13">
        <v>132.53</v>
      </c>
      <c r="J480" s="14">
        <v>1600</v>
      </c>
      <c r="K480" s="13">
        <v>169.74</v>
      </c>
      <c r="L480" s="13">
        <v>169.74</v>
      </c>
      <c r="M480" s="14">
        <v>0</v>
      </c>
      <c r="N480" s="13">
        <v>0</v>
      </c>
      <c r="O480" s="13">
        <v>0</v>
      </c>
      <c r="P480" s="14">
        <v>0</v>
      </c>
      <c r="Q480" s="16">
        <v>0</v>
      </c>
      <c r="R480" s="16">
        <v>0</v>
      </c>
      <c r="S480" s="17">
        <v>0</v>
      </c>
      <c r="T480" s="18">
        <v>0</v>
      </c>
      <c r="U480" s="19">
        <v>0</v>
      </c>
      <c r="V480" s="15">
        <v>0</v>
      </c>
      <c r="W480" s="19">
        <v>0</v>
      </c>
      <c r="X480" s="19">
        <v>0</v>
      </c>
      <c r="Y480" s="19">
        <v>0</v>
      </c>
      <c r="Z480" s="19"/>
      <c r="AA480" s="19">
        <v>0</v>
      </c>
      <c r="AB480" s="19"/>
      <c r="AC480" s="19">
        <v>0</v>
      </c>
      <c r="AD480" s="19"/>
      <c r="AI480" s="19">
        <f t="shared" si="245"/>
        <v>0</v>
      </c>
      <c r="AJ480" s="18">
        <f t="shared" si="246"/>
        <v>0</v>
      </c>
      <c r="AK480" s="18">
        <f t="shared" si="247"/>
        <v>0</v>
      </c>
      <c r="AL480" s="18">
        <f t="shared" si="248"/>
        <v>0</v>
      </c>
    </row>
    <row r="481" spans="1:38" hidden="1" x14ac:dyDescent="0.3">
      <c r="A481" s="7" t="s">
        <v>927</v>
      </c>
      <c r="B481" s="7" t="s">
        <v>67</v>
      </c>
      <c r="C481" s="13">
        <v>3265.37</v>
      </c>
      <c r="D481" s="13">
        <v>3265.37</v>
      </c>
      <c r="E481" s="13">
        <v>2412.42</v>
      </c>
      <c r="F481" s="13">
        <v>2355.2199999999998</v>
      </c>
      <c r="G481" s="14">
        <v>2000</v>
      </c>
      <c r="H481" s="13">
        <v>2332</v>
      </c>
      <c r="I481" s="13">
        <v>2307.08</v>
      </c>
      <c r="J481" s="14">
        <v>3300</v>
      </c>
      <c r="K481" s="13">
        <v>2138.42</v>
      </c>
      <c r="L481" s="13">
        <v>2138.42</v>
      </c>
      <c r="M481" s="14">
        <v>0</v>
      </c>
      <c r="N481" s="13">
        <v>0</v>
      </c>
      <c r="O481" s="13">
        <v>-107.12</v>
      </c>
      <c r="P481" s="14">
        <v>0</v>
      </c>
      <c r="Q481" s="16">
        <v>0</v>
      </c>
      <c r="R481" s="16">
        <v>0</v>
      </c>
      <c r="S481" s="17">
        <v>0</v>
      </c>
      <c r="T481" s="18">
        <v>0</v>
      </c>
      <c r="U481" s="19">
        <v>0</v>
      </c>
      <c r="V481" s="15">
        <v>0</v>
      </c>
      <c r="W481" s="19">
        <v>0</v>
      </c>
      <c r="X481" s="19">
        <v>0</v>
      </c>
      <c r="Y481" s="19">
        <v>0</v>
      </c>
      <c r="Z481" s="19"/>
      <c r="AA481" s="19">
        <v>0</v>
      </c>
      <c r="AB481" s="19"/>
      <c r="AC481" s="19">
        <v>0</v>
      </c>
      <c r="AD481" s="19"/>
      <c r="AI481" s="19">
        <f t="shared" si="245"/>
        <v>0</v>
      </c>
      <c r="AJ481" s="18">
        <f t="shared" si="246"/>
        <v>0</v>
      </c>
      <c r="AK481" s="18">
        <f t="shared" si="247"/>
        <v>0</v>
      </c>
      <c r="AL481" s="18">
        <f t="shared" si="248"/>
        <v>0</v>
      </c>
    </row>
    <row r="482" spans="1:38" ht="28.8" x14ac:dyDescent="0.3">
      <c r="A482" s="7" t="s">
        <v>928</v>
      </c>
      <c r="B482" s="7" t="s">
        <v>69</v>
      </c>
      <c r="C482" s="13">
        <v>936.44</v>
      </c>
      <c r="D482" s="13">
        <v>936.44</v>
      </c>
      <c r="E482" s="13">
        <v>192.95</v>
      </c>
      <c r="F482" s="13">
        <v>161.06</v>
      </c>
      <c r="G482" s="14">
        <v>800</v>
      </c>
      <c r="H482" s="13">
        <v>800</v>
      </c>
      <c r="I482" s="13">
        <v>0</v>
      </c>
      <c r="J482" s="14">
        <v>800</v>
      </c>
      <c r="K482" s="13">
        <v>4150</v>
      </c>
      <c r="L482" s="13">
        <v>4132.22</v>
      </c>
      <c r="M482" s="14">
        <v>2500</v>
      </c>
      <c r="N482" s="13">
        <v>7500</v>
      </c>
      <c r="O482" s="13">
        <v>6932.08</v>
      </c>
      <c r="P482" s="14">
        <v>2500</v>
      </c>
      <c r="Q482" s="16">
        <v>4651.26</v>
      </c>
      <c r="R482" s="16">
        <v>4767.84</v>
      </c>
      <c r="S482" s="17">
        <v>2375</v>
      </c>
      <c r="T482" s="18">
        <v>6716.11</v>
      </c>
      <c r="U482" s="19">
        <v>6716.11</v>
      </c>
      <c r="V482" s="15">
        <v>7000</v>
      </c>
      <c r="W482" s="19">
        <v>7000</v>
      </c>
      <c r="X482" s="19">
        <v>2025.51</v>
      </c>
      <c r="Y482" s="19">
        <v>1500</v>
      </c>
      <c r="Z482" s="19"/>
      <c r="AA482" s="19">
        <v>1500</v>
      </c>
      <c r="AB482" s="19"/>
      <c r="AC482" s="19">
        <v>1500</v>
      </c>
      <c r="AD482" s="19"/>
      <c r="AF482" s="12" t="s">
        <v>929</v>
      </c>
      <c r="AI482" s="19">
        <f t="shared" si="245"/>
        <v>1500</v>
      </c>
      <c r="AJ482" s="18">
        <f t="shared" si="246"/>
        <v>1500</v>
      </c>
      <c r="AK482" s="18">
        <f t="shared" si="247"/>
        <v>1500</v>
      </c>
      <c r="AL482" s="18">
        <f t="shared" si="248"/>
        <v>1500</v>
      </c>
    </row>
    <row r="483" spans="1:38" ht="28.8" x14ac:dyDescent="0.3">
      <c r="A483" s="7" t="s">
        <v>930</v>
      </c>
      <c r="B483" s="7" t="s">
        <v>71</v>
      </c>
      <c r="C483" s="13">
        <v>239.13</v>
      </c>
      <c r="D483" s="13">
        <v>239.13</v>
      </c>
      <c r="E483" s="13">
        <v>500</v>
      </c>
      <c r="F483" s="13">
        <v>475</v>
      </c>
      <c r="G483" s="14">
        <v>500</v>
      </c>
      <c r="H483" s="13">
        <v>500</v>
      </c>
      <c r="I483" s="13">
        <v>0</v>
      </c>
      <c r="J483" s="14">
        <v>500</v>
      </c>
      <c r="K483" s="13">
        <v>1000</v>
      </c>
      <c r="L483" s="13">
        <v>974.47</v>
      </c>
      <c r="M483" s="14">
        <v>1000</v>
      </c>
      <c r="N483" s="13">
        <v>1000</v>
      </c>
      <c r="O483" s="13">
        <v>469.61</v>
      </c>
      <c r="P483" s="14">
        <v>750</v>
      </c>
      <c r="Q483" s="16">
        <v>1368.48</v>
      </c>
      <c r="R483" s="16">
        <v>1368.48</v>
      </c>
      <c r="S483" s="17">
        <v>712.5</v>
      </c>
      <c r="T483" s="18">
        <v>5176.4799999999996</v>
      </c>
      <c r="U483" s="19">
        <v>5445.7</v>
      </c>
      <c r="V483" s="15">
        <v>6100</v>
      </c>
      <c r="W483" s="19">
        <v>6100</v>
      </c>
      <c r="X483" s="19">
        <v>3700.52</v>
      </c>
      <c r="Y483" s="19">
        <v>1750</v>
      </c>
      <c r="Z483" s="19"/>
      <c r="AA483" s="19">
        <v>1750</v>
      </c>
      <c r="AB483" s="19"/>
      <c r="AC483" s="19">
        <v>1750</v>
      </c>
      <c r="AD483" s="19"/>
      <c r="AF483" s="12" t="s">
        <v>931</v>
      </c>
      <c r="AI483" s="19">
        <f t="shared" si="245"/>
        <v>1750</v>
      </c>
      <c r="AJ483" s="18">
        <f t="shared" si="246"/>
        <v>1750</v>
      </c>
      <c r="AK483" s="18">
        <f t="shared" si="247"/>
        <v>1750</v>
      </c>
      <c r="AL483" s="18">
        <f t="shared" si="248"/>
        <v>1750</v>
      </c>
    </row>
    <row r="484" spans="1:38" ht="43.2" x14ac:dyDescent="0.3">
      <c r="A484" s="7" t="s">
        <v>932</v>
      </c>
      <c r="B484" s="7" t="s">
        <v>73</v>
      </c>
      <c r="C484" s="13">
        <v>0</v>
      </c>
      <c r="D484" s="13">
        <v>0</v>
      </c>
      <c r="E484" s="13">
        <v>1325</v>
      </c>
      <c r="F484" s="13">
        <v>1244.95</v>
      </c>
      <c r="G484" s="14">
        <v>1200</v>
      </c>
      <c r="H484" s="13">
        <v>1200</v>
      </c>
      <c r="I484" s="13">
        <v>0</v>
      </c>
      <c r="J484" s="14">
        <v>1200</v>
      </c>
      <c r="K484" s="13">
        <v>2070</v>
      </c>
      <c r="L484" s="13">
        <v>1829</v>
      </c>
      <c r="M484" s="14">
        <v>2000</v>
      </c>
      <c r="N484" s="13">
        <v>2000</v>
      </c>
      <c r="O484" s="13">
        <v>802</v>
      </c>
      <c r="P484" s="14">
        <v>2000</v>
      </c>
      <c r="Q484" s="16">
        <v>384</v>
      </c>
      <c r="R484" s="16">
        <v>384</v>
      </c>
      <c r="S484" s="17">
        <v>1900</v>
      </c>
      <c r="T484" s="18">
        <v>2000</v>
      </c>
      <c r="U484" s="19">
        <v>874.39</v>
      </c>
      <c r="V484" s="15">
        <v>2000</v>
      </c>
      <c r="W484" s="19">
        <v>2000</v>
      </c>
      <c r="X484" s="19">
        <v>604</v>
      </c>
      <c r="Y484" s="19">
        <v>3000</v>
      </c>
      <c r="Z484" s="19"/>
      <c r="AA484" s="19">
        <v>3000</v>
      </c>
      <c r="AB484" s="19"/>
      <c r="AC484" s="19">
        <v>3000</v>
      </c>
      <c r="AD484" s="19"/>
      <c r="AF484" s="12" t="s">
        <v>933</v>
      </c>
      <c r="AI484" s="19">
        <f t="shared" si="245"/>
        <v>3000</v>
      </c>
      <c r="AJ484" s="18">
        <f t="shared" si="246"/>
        <v>3000</v>
      </c>
      <c r="AK484" s="18">
        <f t="shared" si="247"/>
        <v>3000</v>
      </c>
      <c r="AL484" s="18">
        <f t="shared" si="248"/>
        <v>3000</v>
      </c>
    </row>
    <row r="485" spans="1:38" x14ac:dyDescent="0.3">
      <c r="A485" s="7" t="s">
        <v>934</v>
      </c>
      <c r="B485" s="7" t="s">
        <v>935</v>
      </c>
      <c r="C485" s="13">
        <v>732.33</v>
      </c>
      <c r="D485" s="13">
        <v>732.33</v>
      </c>
      <c r="E485" s="13">
        <v>1238.08</v>
      </c>
      <c r="F485" s="13">
        <v>1100</v>
      </c>
      <c r="G485" s="14">
        <v>1500</v>
      </c>
      <c r="H485" s="13">
        <v>1500</v>
      </c>
      <c r="I485" s="13">
        <v>550</v>
      </c>
      <c r="J485" s="14">
        <v>1650</v>
      </c>
      <c r="K485" s="13">
        <v>759</v>
      </c>
      <c r="L485" s="13">
        <v>219</v>
      </c>
      <c r="M485" s="14">
        <v>550</v>
      </c>
      <c r="N485" s="13">
        <v>550</v>
      </c>
      <c r="O485" s="13">
        <v>0</v>
      </c>
      <c r="P485" s="14">
        <v>1200</v>
      </c>
      <c r="Q485" s="16">
        <v>1300</v>
      </c>
      <c r="R485" s="16">
        <v>1300</v>
      </c>
      <c r="S485" s="17">
        <v>1300</v>
      </c>
      <c r="T485" s="18">
        <v>890</v>
      </c>
      <c r="U485" s="19">
        <v>0</v>
      </c>
      <c r="V485" s="15">
        <v>1500</v>
      </c>
      <c r="W485" s="19">
        <v>1500</v>
      </c>
      <c r="X485" s="19">
        <v>750</v>
      </c>
      <c r="Y485" s="19">
        <v>2250</v>
      </c>
      <c r="Z485" s="19"/>
      <c r="AA485" s="19">
        <v>2250</v>
      </c>
      <c r="AB485" s="19"/>
      <c r="AC485" s="19">
        <v>2250</v>
      </c>
      <c r="AD485" s="19"/>
      <c r="AF485" s="12" t="s">
        <v>936</v>
      </c>
      <c r="AI485" s="19">
        <f t="shared" si="245"/>
        <v>2250</v>
      </c>
      <c r="AJ485" s="18">
        <f t="shared" si="246"/>
        <v>2250</v>
      </c>
      <c r="AK485" s="18">
        <f t="shared" si="247"/>
        <v>2250</v>
      </c>
      <c r="AL485" s="18">
        <f t="shared" si="248"/>
        <v>2250</v>
      </c>
    </row>
    <row r="486" spans="1:38" hidden="1" x14ac:dyDescent="0.3">
      <c r="A486" s="7" t="s">
        <v>937</v>
      </c>
      <c r="B486" s="7" t="s">
        <v>938</v>
      </c>
      <c r="C486" s="13">
        <v>420.14</v>
      </c>
      <c r="D486" s="13">
        <v>420.14</v>
      </c>
      <c r="E486" s="13">
        <v>44</v>
      </c>
      <c r="F486" s="13">
        <v>44</v>
      </c>
      <c r="G486" s="14">
        <v>0</v>
      </c>
      <c r="H486" s="13">
        <v>0</v>
      </c>
      <c r="I486" s="13">
        <v>0</v>
      </c>
      <c r="J486" s="14">
        <v>0</v>
      </c>
      <c r="K486" s="13">
        <v>0</v>
      </c>
      <c r="L486" s="13">
        <v>0</v>
      </c>
      <c r="M486" s="14">
        <v>0</v>
      </c>
      <c r="N486" s="13">
        <v>0</v>
      </c>
      <c r="O486" s="13">
        <v>0</v>
      </c>
      <c r="P486" s="14">
        <v>0</v>
      </c>
      <c r="Q486" s="16">
        <v>0</v>
      </c>
      <c r="R486" s="16">
        <v>0</v>
      </c>
      <c r="S486" s="17">
        <v>0</v>
      </c>
      <c r="T486" s="18">
        <v>0</v>
      </c>
      <c r="U486" s="19">
        <v>0</v>
      </c>
      <c r="V486" s="15">
        <v>0</v>
      </c>
      <c r="W486" s="19">
        <v>0</v>
      </c>
      <c r="X486" s="19">
        <v>0</v>
      </c>
      <c r="Y486" s="19">
        <v>0</v>
      </c>
      <c r="Z486" s="19"/>
      <c r="AA486" s="19">
        <v>0</v>
      </c>
      <c r="AB486" s="19"/>
      <c r="AC486" s="19">
        <v>0</v>
      </c>
      <c r="AD486" s="19"/>
      <c r="AI486" s="19">
        <f t="shared" si="245"/>
        <v>0</v>
      </c>
      <c r="AJ486" s="18">
        <f t="shared" si="246"/>
        <v>0</v>
      </c>
      <c r="AK486" s="18">
        <f t="shared" si="247"/>
        <v>0</v>
      </c>
      <c r="AL486" s="18">
        <f t="shared" si="248"/>
        <v>0</v>
      </c>
    </row>
    <row r="487" spans="1:38" x14ac:dyDescent="0.3">
      <c r="A487" s="7" t="s">
        <v>939</v>
      </c>
      <c r="B487" s="7" t="s">
        <v>75</v>
      </c>
      <c r="C487" s="13">
        <v>225</v>
      </c>
      <c r="D487" s="13">
        <v>225</v>
      </c>
      <c r="E487" s="13">
        <v>2433</v>
      </c>
      <c r="F487" s="13">
        <v>2373.46</v>
      </c>
      <c r="G487" s="14">
        <v>1000</v>
      </c>
      <c r="H487" s="13">
        <v>1000</v>
      </c>
      <c r="I487" s="13">
        <v>245</v>
      </c>
      <c r="J487" s="14">
        <v>2500</v>
      </c>
      <c r="K487" s="13">
        <v>529</v>
      </c>
      <c r="L487" s="13">
        <v>529</v>
      </c>
      <c r="M487" s="14">
        <v>2500</v>
      </c>
      <c r="N487" s="13">
        <v>2135</v>
      </c>
      <c r="O487" s="13">
        <v>260.89999999999998</v>
      </c>
      <c r="P487" s="14">
        <v>575</v>
      </c>
      <c r="Q487" s="16">
        <v>149.9</v>
      </c>
      <c r="R487" s="16">
        <v>149.9</v>
      </c>
      <c r="S487" s="17">
        <v>575</v>
      </c>
      <c r="T487" s="18">
        <v>575</v>
      </c>
      <c r="U487" s="19">
        <v>249.9</v>
      </c>
      <c r="V487" s="15">
        <v>300</v>
      </c>
      <c r="W487" s="19">
        <v>300</v>
      </c>
      <c r="X487" s="19">
        <v>34.9</v>
      </c>
      <c r="Y487" s="19">
        <v>500</v>
      </c>
      <c r="Z487" s="19"/>
      <c r="AA487" s="19">
        <v>500</v>
      </c>
      <c r="AB487" s="19"/>
      <c r="AC487" s="19">
        <v>500</v>
      </c>
      <c r="AD487" s="19"/>
      <c r="AF487" s="123" t="s">
        <v>940</v>
      </c>
      <c r="AI487" s="19">
        <f t="shared" si="245"/>
        <v>500</v>
      </c>
      <c r="AJ487" s="18">
        <f t="shared" si="246"/>
        <v>500</v>
      </c>
      <c r="AK487" s="18">
        <f t="shared" si="247"/>
        <v>500</v>
      </c>
      <c r="AL487" s="18">
        <f t="shared" si="248"/>
        <v>500</v>
      </c>
    </row>
    <row r="488" spans="1:38" hidden="1" x14ac:dyDescent="0.3">
      <c r="A488" s="7" t="s">
        <v>941</v>
      </c>
      <c r="B488" s="7" t="s">
        <v>80</v>
      </c>
      <c r="C488" s="13">
        <v>7148.08</v>
      </c>
      <c r="D488" s="13">
        <v>7148.08</v>
      </c>
      <c r="E488" s="13">
        <v>6510.42</v>
      </c>
      <c r="F488" s="13">
        <v>6312.44</v>
      </c>
      <c r="G488" s="14">
        <v>3000</v>
      </c>
      <c r="H488" s="13">
        <v>3000</v>
      </c>
      <c r="I488" s="13">
        <v>1940.61</v>
      </c>
      <c r="J488" s="14">
        <v>5250</v>
      </c>
      <c r="K488" s="13">
        <v>2290</v>
      </c>
      <c r="L488" s="13">
        <v>2005.7</v>
      </c>
      <c r="M488" s="14">
        <v>0</v>
      </c>
      <c r="N488" s="13">
        <v>0</v>
      </c>
      <c r="O488" s="13">
        <v>0</v>
      </c>
      <c r="P488" s="14">
        <v>0</v>
      </c>
      <c r="Q488" s="16">
        <v>0</v>
      </c>
      <c r="R488" s="16">
        <v>0</v>
      </c>
      <c r="S488" s="17">
        <v>0</v>
      </c>
      <c r="T488" s="18">
        <v>0</v>
      </c>
      <c r="U488" s="19">
        <v>0</v>
      </c>
      <c r="V488" s="15">
        <v>0</v>
      </c>
      <c r="W488" s="19">
        <v>0</v>
      </c>
      <c r="X488" s="19">
        <v>0</v>
      </c>
      <c r="Y488" s="19">
        <v>0</v>
      </c>
      <c r="Z488" s="19"/>
      <c r="AA488" s="19">
        <v>0</v>
      </c>
      <c r="AB488" s="19"/>
      <c r="AC488" s="19">
        <v>0</v>
      </c>
      <c r="AD488" s="19"/>
      <c r="AI488" s="19">
        <f t="shared" si="245"/>
        <v>0</v>
      </c>
      <c r="AJ488" s="18">
        <f t="shared" si="246"/>
        <v>0</v>
      </c>
      <c r="AK488" s="18">
        <f t="shared" si="247"/>
        <v>0</v>
      </c>
      <c r="AL488" s="18">
        <f t="shared" si="248"/>
        <v>0</v>
      </c>
    </row>
    <row r="489" spans="1:38" hidden="1" x14ac:dyDescent="0.3">
      <c r="A489" s="7" t="s">
        <v>942</v>
      </c>
      <c r="B489" s="7" t="s">
        <v>487</v>
      </c>
      <c r="C489" s="13">
        <v>9.84</v>
      </c>
      <c r="D489" s="13">
        <v>9.84</v>
      </c>
      <c r="E489" s="13">
        <v>0</v>
      </c>
      <c r="F489" s="13">
        <v>0</v>
      </c>
      <c r="G489" s="14">
        <v>0</v>
      </c>
      <c r="H489" s="13">
        <v>0</v>
      </c>
      <c r="I489" s="13">
        <v>0</v>
      </c>
      <c r="J489" s="14">
        <v>0</v>
      </c>
      <c r="K489" s="13">
        <v>0</v>
      </c>
      <c r="L489" s="13">
        <v>0</v>
      </c>
      <c r="M489" s="14">
        <v>0</v>
      </c>
      <c r="N489" s="13">
        <v>0</v>
      </c>
      <c r="O489" s="13">
        <v>0</v>
      </c>
      <c r="P489" s="14">
        <v>0</v>
      </c>
      <c r="Q489" s="16">
        <v>0</v>
      </c>
      <c r="R489" s="16">
        <v>0</v>
      </c>
      <c r="S489" s="17">
        <v>0</v>
      </c>
      <c r="T489" s="18">
        <v>0</v>
      </c>
      <c r="U489" s="19">
        <v>0</v>
      </c>
      <c r="V489" s="15">
        <v>0</v>
      </c>
      <c r="W489" s="19">
        <v>0</v>
      </c>
      <c r="X489" s="19">
        <v>0</v>
      </c>
      <c r="Y489" s="19">
        <v>0</v>
      </c>
      <c r="Z489" s="19"/>
      <c r="AA489" s="19">
        <v>0</v>
      </c>
      <c r="AB489" s="19"/>
      <c r="AC489" s="19">
        <v>0</v>
      </c>
      <c r="AD489" s="19"/>
      <c r="AI489" s="19">
        <f t="shared" si="245"/>
        <v>0</v>
      </c>
      <c r="AJ489" s="18">
        <f t="shared" si="246"/>
        <v>0</v>
      </c>
      <c r="AK489" s="18">
        <f t="shared" si="247"/>
        <v>0</v>
      </c>
      <c r="AL489" s="18">
        <f t="shared" si="248"/>
        <v>0</v>
      </c>
    </row>
    <row r="490" spans="1:38" hidden="1" x14ac:dyDescent="0.3">
      <c r="A490" s="7" t="s">
        <v>943</v>
      </c>
      <c r="B490" s="7" t="s">
        <v>372</v>
      </c>
      <c r="C490" s="13">
        <v>502.61</v>
      </c>
      <c r="D490" s="13">
        <v>502.61</v>
      </c>
      <c r="E490" s="13">
        <v>800</v>
      </c>
      <c r="F490" s="13">
        <v>190.31</v>
      </c>
      <c r="G490" s="14">
        <v>800</v>
      </c>
      <c r="H490" s="13">
        <v>800</v>
      </c>
      <c r="I490" s="13">
        <v>128.22999999999999</v>
      </c>
      <c r="J490" s="14">
        <v>800</v>
      </c>
      <c r="K490" s="13">
        <v>800</v>
      </c>
      <c r="L490" s="13">
        <v>114.7</v>
      </c>
      <c r="M490" s="14">
        <v>0</v>
      </c>
      <c r="N490" s="13">
        <v>0</v>
      </c>
      <c r="O490" s="13">
        <v>0</v>
      </c>
      <c r="P490" s="14">
        <v>0</v>
      </c>
      <c r="Q490" s="16">
        <v>0</v>
      </c>
      <c r="R490" s="16">
        <v>0</v>
      </c>
      <c r="S490" s="17">
        <v>0</v>
      </c>
      <c r="T490" s="18">
        <v>0</v>
      </c>
      <c r="U490" s="19">
        <v>0</v>
      </c>
      <c r="V490" s="15">
        <v>0</v>
      </c>
      <c r="W490" s="19">
        <v>0</v>
      </c>
      <c r="X490" s="19">
        <v>0</v>
      </c>
      <c r="Y490" s="19">
        <v>0</v>
      </c>
      <c r="Z490" s="19"/>
      <c r="AA490" s="19">
        <v>0</v>
      </c>
      <c r="AB490" s="19"/>
      <c r="AC490" s="19">
        <v>0</v>
      </c>
      <c r="AD490" s="19"/>
      <c r="AI490" s="19">
        <f t="shared" si="245"/>
        <v>0</v>
      </c>
      <c r="AJ490" s="18">
        <f t="shared" si="246"/>
        <v>0</v>
      </c>
      <c r="AK490" s="18">
        <f t="shared" si="247"/>
        <v>0</v>
      </c>
      <c r="AL490" s="18">
        <f t="shared" si="248"/>
        <v>0</v>
      </c>
    </row>
    <row r="491" spans="1:38" hidden="1" x14ac:dyDescent="0.3">
      <c r="A491" s="7" t="s">
        <v>944</v>
      </c>
      <c r="B491" s="7" t="s">
        <v>614</v>
      </c>
      <c r="C491" s="13">
        <v>1258.05</v>
      </c>
      <c r="D491" s="13">
        <v>1258.05</v>
      </c>
      <c r="E491" s="13">
        <v>400</v>
      </c>
      <c r="F491" s="13">
        <v>332.86</v>
      </c>
      <c r="G491" s="14">
        <v>400</v>
      </c>
      <c r="H491" s="13">
        <v>400</v>
      </c>
      <c r="I491" s="13">
        <v>160.74</v>
      </c>
      <c r="J491" s="14">
        <v>400</v>
      </c>
      <c r="K491" s="13">
        <v>667.38</v>
      </c>
      <c r="L491" s="13">
        <v>667.38</v>
      </c>
      <c r="M491" s="14">
        <v>0</v>
      </c>
      <c r="N491" s="13">
        <v>0</v>
      </c>
      <c r="O491" s="13">
        <v>0</v>
      </c>
      <c r="P491" s="14">
        <v>0</v>
      </c>
      <c r="Q491" s="16">
        <v>0</v>
      </c>
      <c r="R491" s="16">
        <v>0</v>
      </c>
      <c r="S491" s="17">
        <v>0</v>
      </c>
      <c r="T491" s="18">
        <v>0</v>
      </c>
      <c r="U491" s="19">
        <v>0</v>
      </c>
      <c r="V491" s="15">
        <v>0</v>
      </c>
      <c r="W491" s="19">
        <v>0</v>
      </c>
      <c r="X491" s="19">
        <v>0</v>
      </c>
      <c r="Y491" s="19">
        <v>0</v>
      </c>
      <c r="Z491" s="19"/>
      <c r="AA491" s="19">
        <v>0</v>
      </c>
      <c r="AB491" s="19"/>
      <c r="AC491" s="19">
        <v>0</v>
      </c>
      <c r="AD491" s="19"/>
      <c r="AI491" s="19">
        <f t="shared" si="245"/>
        <v>0</v>
      </c>
      <c r="AJ491" s="18">
        <f t="shared" si="246"/>
        <v>0</v>
      </c>
      <c r="AK491" s="18">
        <f t="shared" si="247"/>
        <v>0</v>
      </c>
      <c r="AL491" s="18">
        <f t="shared" si="248"/>
        <v>0</v>
      </c>
    </row>
    <row r="492" spans="1:38" x14ac:dyDescent="0.3">
      <c r="A492" s="7" t="s">
        <v>945</v>
      </c>
      <c r="B492" s="7" t="s">
        <v>493</v>
      </c>
      <c r="C492" s="13">
        <v>0</v>
      </c>
      <c r="D492" s="13">
        <v>0</v>
      </c>
      <c r="E492" s="13">
        <v>0</v>
      </c>
      <c r="F492" s="13">
        <v>0</v>
      </c>
      <c r="G492" s="14">
        <v>0</v>
      </c>
      <c r="H492" s="13">
        <v>0</v>
      </c>
      <c r="I492" s="13">
        <v>0</v>
      </c>
      <c r="J492" s="14">
        <v>400</v>
      </c>
      <c r="K492" s="13">
        <v>400</v>
      </c>
      <c r="L492" s="13">
        <v>0</v>
      </c>
      <c r="M492" s="14">
        <v>100</v>
      </c>
      <c r="N492" s="13">
        <v>100</v>
      </c>
      <c r="O492" s="13">
        <v>0</v>
      </c>
      <c r="P492" s="14">
        <v>0</v>
      </c>
      <c r="Q492" s="16">
        <v>0</v>
      </c>
      <c r="R492" s="16">
        <v>0</v>
      </c>
      <c r="S492" s="17">
        <v>0</v>
      </c>
      <c r="T492" s="18">
        <v>0</v>
      </c>
      <c r="U492" s="19">
        <v>0</v>
      </c>
      <c r="V492" s="15">
        <v>200</v>
      </c>
      <c r="W492" s="19">
        <v>200</v>
      </c>
      <c r="X492" s="19">
        <v>0</v>
      </c>
      <c r="Y492" s="19">
        <v>200</v>
      </c>
      <c r="Z492" s="19"/>
      <c r="AA492" s="19">
        <v>200</v>
      </c>
      <c r="AB492" s="19"/>
      <c r="AC492" s="19">
        <v>200</v>
      </c>
      <c r="AD492" s="19"/>
      <c r="AI492" s="19">
        <f t="shared" si="245"/>
        <v>200</v>
      </c>
      <c r="AJ492" s="18">
        <f t="shared" si="246"/>
        <v>200</v>
      </c>
      <c r="AK492" s="18">
        <f t="shared" si="247"/>
        <v>200</v>
      </c>
      <c r="AL492" s="18">
        <f t="shared" si="248"/>
        <v>200</v>
      </c>
    </row>
    <row r="493" spans="1:38" x14ac:dyDescent="0.3">
      <c r="A493" s="7" t="s">
        <v>946</v>
      </c>
      <c r="B493" s="7" t="s">
        <v>167</v>
      </c>
      <c r="C493" s="13">
        <v>1585.87</v>
      </c>
      <c r="D493" s="13">
        <v>1585.87</v>
      </c>
      <c r="E493" s="13">
        <v>0</v>
      </c>
      <c r="F493" s="13">
        <v>0</v>
      </c>
      <c r="G493" s="14">
        <v>1500</v>
      </c>
      <c r="H493" s="13">
        <v>1500</v>
      </c>
      <c r="I493" s="13">
        <v>1089.3499999999999</v>
      </c>
      <c r="J493" s="14">
        <v>1500</v>
      </c>
      <c r="K493" s="13">
        <v>631</v>
      </c>
      <c r="L493" s="13">
        <v>168.24</v>
      </c>
      <c r="M493" s="14">
        <v>250</v>
      </c>
      <c r="N493" s="13">
        <v>250</v>
      </c>
      <c r="O493" s="13">
        <v>0</v>
      </c>
      <c r="P493" s="14">
        <v>500</v>
      </c>
      <c r="Q493" s="16">
        <v>254.3</v>
      </c>
      <c r="R493" s="16">
        <v>254.3</v>
      </c>
      <c r="S493" s="17">
        <v>500</v>
      </c>
      <c r="T493" s="18">
        <v>500</v>
      </c>
      <c r="U493" s="19">
        <v>144.38999999999999</v>
      </c>
      <c r="V493" s="15">
        <v>500</v>
      </c>
      <c r="W493" s="19">
        <v>500</v>
      </c>
      <c r="X493" s="19">
        <v>237.13</v>
      </c>
      <c r="Y493" s="19">
        <v>500</v>
      </c>
      <c r="Z493" s="19"/>
      <c r="AA493" s="19">
        <v>500</v>
      </c>
      <c r="AB493" s="19"/>
      <c r="AC493" s="19">
        <v>500</v>
      </c>
      <c r="AD493" s="19"/>
      <c r="AI493" s="19">
        <f t="shared" si="245"/>
        <v>500</v>
      </c>
      <c r="AJ493" s="18">
        <f t="shared" si="246"/>
        <v>500</v>
      </c>
      <c r="AK493" s="18">
        <f t="shared" si="247"/>
        <v>500</v>
      </c>
      <c r="AL493" s="18">
        <f t="shared" si="248"/>
        <v>500</v>
      </c>
    </row>
    <row r="494" spans="1:38" x14ac:dyDescent="0.3">
      <c r="A494" s="7" t="s">
        <v>947</v>
      </c>
      <c r="B494" t="s">
        <v>948</v>
      </c>
      <c r="C494" s="13">
        <v>5764.53</v>
      </c>
      <c r="D494" s="13">
        <v>5764.53</v>
      </c>
      <c r="E494" s="13">
        <v>7800</v>
      </c>
      <c r="F494" s="13">
        <v>5927.41</v>
      </c>
      <c r="G494" s="14">
        <v>7800</v>
      </c>
      <c r="H494" s="13">
        <v>7800</v>
      </c>
      <c r="I494" s="13">
        <v>4051.74</v>
      </c>
      <c r="J494" s="14">
        <v>5000</v>
      </c>
      <c r="K494" s="13">
        <v>1654.81</v>
      </c>
      <c r="L494" s="13">
        <v>702.48</v>
      </c>
      <c r="M494" s="14">
        <v>3500</v>
      </c>
      <c r="N494" s="13">
        <v>3500</v>
      </c>
      <c r="O494" s="13">
        <v>3806.64</v>
      </c>
      <c r="P494" s="14">
        <v>4250</v>
      </c>
      <c r="Q494" s="16">
        <v>4051.14</v>
      </c>
      <c r="R494" s="16">
        <v>1261.56</v>
      </c>
      <c r="S494" s="17">
        <v>4050</v>
      </c>
      <c r="T494" s="18">
        <v>3950</v>
      </c>
      <c r="U494" s="19">
        <v>0</v>
      </c>
      <c r="V494" s="15">
        <v>3585.73</v>
      </c>
      <c r="W494" s="19">
        <v>3585.73</v>
      </c>
      <c r="X494" s="19">
        <v>0</v>
      </c>
      <c r="Y494" s="19">
        <v>1500</v>
      </c>
      <c r="Z494" s="19"/>
      <c r="AA494" s="19">
        <v>1500</v>
      </c>
      <c r="AB494" s="19"/>
      <c r="AC494" s="19">
        <v>1500</v>
      </c>
      <c r="AD494" s="19"/>
      <c r="AI494" s="19">
        <f t="shared" si="245"/>
        <v>1500</v>
      </c>
      <c r="AJ494" s="18">
        <f t="shared" si="246"/>
        <v>1500</v>
      </c>
      <c r="AK494" s="18">
        <f t="shared" si="247"/>
        <v>1500</v>
      </c>
      <c r="AL494" s="18">
        <f t="shared" si="248"/>
        <v>1500</v>
      </c>
    </row>
    <row r="495" spans="1:38" x14ac:dyDescent="0.3">
      <c r="A495" s="7" t="s">
        <v>949</v>
      </c>
      <c r="B495" s="7" t="s">
        <v>950</v>
      </c>
      <c r="C495" s="13">
        <v>9.39</v>
      </c>
      <c r="D495" s="13">
        <v>9.39</v>
      </c>
      <c r="E495" s="13">
        <v>0</v>
      </c>
      <c r="F495" s="13">
        <v>0</v>
      </c>
      <c r="G495" s="14">
        <v>0</v>
      </c>
      <c r="H495" s="13">
        <v>0</v>
      </c>
      <c r="I495" s="13">
        <v>0</v>
      </c>
      <c r="J495" s="14">
        <v>200</v>
      </c>
      <c r="K495" s="13">
        <v>64.05</v>
      </c>
      <c r="L495" s="13">
        <v>0</v>
      </c>
      <c r="M495" s="14">
        <v>100</v>
      </c>
      <c r="N495" s="13">
        <v>100</v>
      </c>
      <c r="O495" s="13">
        <v>0</v>
      </c>
      <c r="P495" s="14">
        <v>0</v>
      </c>
      <c r="Q495" s="16">
        <v>0</v>
      </c>
      <c r="R495" s="16">
        <v>0</v>
      </c>
      <c r="S495" s="17">
        <v>0</v>
      </c>
      <c r="T495" s="18">
        <v>0</v>
      </c>
      <c r="U495" s="19">
        <v>0</v>
      </c>
      <c r="V495" s="15">
        <v>2000</v>
      </c>
      <c r="W495" s="19">
        <v>2000</v>
      </c>
      <c r="X495" s="19">
        <v>0</v>
      </c>
      <c r="Y495" s="19">
        <v>2000</v>
      </c>
      <c r="Z495" s="19"/>
      <c r="AA495" s="19">
        <v>2000</v>
      </c>
      <c r="AB495" s="19"/>
      <c r="AC495" s="19">
        <v>2000</v>
      </c>
      <c r="AD495" s="19"/>
      <c r="AI495" s="19">
        <f t="shared" si="245"/>
        <v>2000</v>
      </c>
      <c r="AJ495" s="18">
        <f t="shared" si="246"/>
        <v>2000</v>
      </c>
      <c r="AK495" s="18">
        <f t="shared" si="247"/>
        <v>2000</v>
      </c>
      <c r="AL495" s="18">
        <f t="shared" si="248"/>
        <v>2000</v>
      </c>
    </row>
    <row r="496" spans="1:38" hidden="1" x14ac:dyDescent="0.3">
      <c r="A496" s="7" t="s">
        <v>951</v>
      </c>
      <c r="B496" s="7" t="s">
        <v>952</v>
      </c>
      <c r="C496" s="13">
        <v>0</v>
      </c>
      <c r="D496" s="13">
        <v>0</v>
      </c>
      <c r="E496" s="13">
        <v>0</v>
      </c>
      <c r="F496" s="13">
        <v>0</v>
      </c>
      <c r="G496" s="14">
        <v>0</v>
      </c>
      <c r="H496" s="13">
        <v>4969</v>
      </c>
      <c r="I496" s="13">
        <v>4969</v>
      </c>
      <c r="J496" s="14">
        <v>0</v>
      </c>
      <c r="K496" s="13">
        <v>0</v>
      </c>
      <c r="L496" s="13">
        <v>0</v>
      </c>
      <c r="M496" s="14">
        <v>0</v>
      </c>
      <c r="N496" s="13">
        <v>0</v>
      </c>
      <c r="O496" s="13">
        <v>0</v>
      </c>
      <c r="P496" s="14">
        <v>0</v>
      </c>
      <c r="Q496" s="16">
        <v>0</v>
      </c>
      <c r="R496" s="16">
        <v>0</v>
      </c>
      <c r="S496" s="17">
        <v>0</v>
      </c>
      <c r="T496" s="18">
        <v>0</v>
      </c>
      <c r="U496" s="19">
        <v>0</v>
      </c>
      <c r="V496" s="15">
        <v>0</v>
      </c>
      <c r="W496" s="19">
        <v>0</v>
      </c>
      <c r="X496" s="19">
        <v>0</v>
      </c>
      <c r="Y496" s="19">
        <v>0</v>
      </c>
      <c r="Z496" s="19"/>
      <c r="AA496" s="19">
        <v>0</v>
      </c>
      <c r="AB496" s="19"/>
      <c r="AC496" s="19">
        <v>0</v>
      </c>
      <c r="AD496" s="19"/>
      <c r="AI496" s="19">
        <f t="shared" si="245"/>
        <v>0</v>
      </c>
      <c r="AJ496" s="18">
        <f t="shared" si="246"/>
        <v>0</v>
      </c>
      <c r="AK496" s="18">
        <f t="shared" si="247"/>
        <v>0</v>
      </c>
      <c r="AL496" s="18">
        <f t="shared" si="248"/>
        <v>0</v>
      </c>
    </row>
    <row r="497" spans="1:38" x14ac:dyDescent="0.3">
      <c r="A497" s="7" t="s">
        <v>953</v>
      </c>
      <c r="B497" s="7" t="s">
        <v>86</v>
      </c>
      <c r="C497" s="13">
        <v>11329</v>
      </c>
      <c r="D497" s="13">
        <v>11329</v>
      </c>
      <c r="E497" s="13">
        <v>300.01</v>
      </c>
      <c r="F497" s="13">
        <v>0</v>
      </c>
      <c r="G497" s="14">
        <v>0</v>
      </c>
      <c r="H497" s="13">
        <v>0</v>
      </c>
      <c r="I497" s="13">
        <v>0</v>
      </c>
      <c r="J497" s="14">
        <v>500</v>
      </c>
      <c r="K497" s="13">
        <v>635.95000000000005</v>
      </c>
      <c r="L497" s="13">
        <v>635.95000000000005</v>
      </c>
      <c r="M497" s="14">
        <v>0</v>
      </c>
      <c r="N497" s="13">
        <v>0</v>
      </c>
      <c r="O497" s="13">
        <v>0</v>
      </c>
      <c r="P497" s="14">
        <v>0</v>
      </c>
      <c r="Q497" s="16">
        <v>0</v>
      </c>
      <c r="R497" s="16">
        <v>0</v>
      </c>
      <c r="S497" s="17">
        <v>0</v>
      </c>
      <c r="T497" s="18">
        <v>417.49</v>
      </c>
      <c r="U497" s="19">
        <v>417.49</v>
      </c>
      <c r="V497" s="15">
        <v>6000</v>
      </c>
      <c r="W497" s="19">
        <v>6000</v>
      </c>
      <c r="X497" s="19">
        <v>89.99</v>
      </c>
      <c r="Y497" s="19">
        <v>0</v>
      </c>
      <c r="Z497" s="19"/>
      <c r="AA497" s="19">
        <v>0</v>
      </c>
      <c r="AB497" s="19"/>
      <c r="AC497" s="19">
        <v>0</v>
      </c>
      <c r="AD497" s="19"/>
      <c r="AI497" s="19">
        <f t="shared" si="245"/>
        <v>0</v>
      </c>
      <c r="AJ497" s="18">
        <f t="shared" si="246"/>
        <v>0</v>
      </c>
      <c r="AK497" s="18">
        <f t="shared" si="247"/>
        <v>0</v>
      </c>
      <c r="AL497" s="18">
        <f t="shared" si="248"/>
        <v>0</v>
      </c>
    </row>
    <row r="498" spans="1:38" x14ac:dyDescent="0.3">
      <c r="A498" s="7" t="s">
        <v>954</v>
      </c>
      <c r="B498" s="7" t="s">
        <v>363</v>
      </c>
      <c r="C498" s="13">
        <v>2981.26</v>
      </c>
      <c r="D498" s="13">
        <v>2981.26</v>
      </c>
      <c r="E498" s="13">
        <v>0</v>
      </c>
      <c r="F498" s="13">
        <v>0</v>
      </c>
      <c r="G498" s="14">
        <v>500</v>
      </c>
      <c r="H498" s="13">
        <v>500</v>
      </c>
      <c r="I498" s="13">
        <v>0</v>
      </c>
      <c r="J498" s="14">
        <v>2000</v>
      </c>
      <c r="K498" s="13">
        <v>628.70000000000005</v>
      </c>
      <c r="L498" s="13">
        <v>0</v>
      </c>
      <c r="M498" s="14">
        <v>0</v>
      </c>
      <c r="N498" s="13">
        <v>0</v>
      </c>
      <c r="O498" s="13">
        <v>0</v>
      </c>
      <c r="P498" s="14">
        <v>0</v>
      </c>
      <c r="Q498" s="16">
        <v>0</v>
      </c>
      <c r="R498" s="16">
        <v>0</v>
      </c>
      <c r="S498" s="17">
        <v>0</v>
      </c>
      <c r="T498" s="18">
        <v>0</v>
      </c>
      <c r="U498" s="19">
        <v>0</v>
      </c>
      <c r="V498" s="15">
        <v>0</v>
      </c>
      <c r="W498" s="19">
        <v>0</v>
      </c>
      <c r="X498" s="19">
        <v>0</v>
      </c>
      <c r="Y498" s="19">
        <v>1000</v>
      </c>
      <c r="Z498" s="19"/>
      <c r="AA498" s="19">
        <v>1000</v>
      </c>
      <c r="AB498" s="19"/>
      <c r="AC498" s="19">
        <v>1000</v>
      </c>
      <c r="AD498" s="19"/>
      <c r="AF498" s="12" t="s">
        <v>955</v>
      </c>
      <c r="AI498" s="19">
        <f t="shared" si="245"/>
        <v>1000</v>
      </c>
      <c r="AJ498" s="18">
        <f t="shared" si="246"/>
        <v>1000</v>
      </c>
      <c r="AK498" s="18">
        <f t="shared" si="247"/>
        <v>1000</v>
      </c>
      <c r="AL498" s="18">
        <f t="shared" si="248"/>
        <v>1000</v>
      </c>
    </row>
    <row r="499" spans="1:38" x14ac:dyDescent="0.3">
      <c r="A499" s="21" t="s">
        <v>87</v>
      </c>
      <c r="B499" s="21" t="s">
        <v>956</v>
      </c>
      <c r="C499" s="22">
        <f t="shared" ref="C499:U499" si="249">SUM(C466:C498)</f>
        <v>226822.19999999995</v>
      </c>
      <c r="D499" s="22">
        <f t="shared" si="249"/>
        <v>220869.26999999996</v>
      </c>
      <c r="E499" s="22">
        <f t="shared" si="249"/>
        <v>230258.52000000002</v>
      </c>
      <c r="F499" s="22">
        <f t="shared" si="249"/>
        <v>239442.85</v>
      </c>
      <c r="G499" s="22">
        <f t="shared" si="249"/>
        <v>261359.21375999996</v>
      </c>
      <c r="H499" s="22">
        <f t="shared" si="249"/>
        <v>261359.22</v>
      </c>
      <c r="I499" s="22">
        <f t="shared" si="249"/>
        <v>190486.86999999997</v>
      </c>
      <c r="J499" s="22">
        <f t="shared" si="249"/>
        <v>253706.53336742401</v>
      </c>
      <c r="K499" s="22">
        <f t="shared" si="249"/>
        <v>273490.97000000003</v>
      </c>
      <c r="L499" s="22">
        <f t="shared" si="249"/>
        <v>269111.88</v>
      </c>
      <c r="M499" s="22">
        <f t="shared" si="249"/>
        <v>260842.26</v>
      </c>
      <c r="N499" s="22">
        <f t="shared" si="249"/>
        <v>346577.26</v>
      </c>
      <c r="O499" s="22">
        <f t="shared" si="249"/>
        <v>328663.69</v>
      </c>
      <c r="P499" s="22">
        <f t="shared" si="249"/>
        <v>306084.33103132003</v>
      </c>
      <c r="Q499" s="22">
        <f t="shared" si="249"/>
        <v>358966.44</v>
      </c>
      <c r="R499" s="22">
        <f t="shared" si="249"/>
        <v>356347.27</v>
      </c>
      <c r="S499" s="22">
        <f t="shared" si="249"/>
        <v>431027.81796899997</v>
      </c>
      <c r="T499" s="22">
        <f>SUM(T466:T498)</f>
        <v>431027.81999999995</v>
      </c>
      <c r="U499" s="22">
        <f t="shared" si="249"/>
        <v>390733.21000000008</v>
      </c>
      <c r="V499" s="22">
        <f>SUM(V466:V498)</f>
        <v>376945.19999999995</v>
      </c>
      <c r="W499" s="22">
        <f>SUM(W466:W498)</f>
        <v>376945.19999999995</v>
      </c>
      <c r="X499" s="22">
        <f>SUM(X466:X498)</f>
        <v>200118.1</v>
      </c>
      <c r="Y499" s="22" t="e">
        <f>SUM(Y466:Y498)</f>
        <v>#REF!</v>
      </c>
      <c r="Z499" s="22">
        <f t="shared" ref="Z499:AC499" si="250">SUM(Z466:Z498)</f>
        <v>0</v>
      </c>
      <c r="AA499" s="22" t="e">
        <f t="shared" si="250"/>
        <v>#REF!</v>
      </c>
      <c r="AB499" s="22">
        <f t="shared" si="250"/>
        <v>5000</v>
      </c>
      <c r="AC499" s="22" t="e">
        <f t="shared" si="250"/>
        <v>#REF!</v>
      </c>
      <c r="AD499" s="22"/>
      <c r="AE499" s="22"/>
      <c r="AF499" s="22"/>
      <c r="AG499" s="22"/>
      <c r="AH499" s="22"/>
      <c r="AI499" s="22" t="e">
        <f>SUM(AI466:AI498)</f>
        <v>#REF!</v>
      </c>
      <c r="AJ499" s="22" t="e">
        <f>SUM(AJ466:AJ498)</f>
        <v>#REF!</v>
      </c>
      <c r="AK499" s="22" t="e">
        <f t="shared" ref="AK499:AL499" si="251">SUM(AK466:AK498)</f>
        <v>#REF!</v>
      </c>
      <c r="AL499" s="22" t="e">
        <f t="shared" si="251"/>
        <v>#REF!</v>
      </c>
    </row>
    <row r="500" spans="1:38" hidden="1" x14ac:dyDescent="0.3">
      <c r="A500" s="7" t="s">
        <v>957</v>
      </c>
      <c r="B500" s="7" t="s">
        <v>958</v>
      </c>
      <c r="C500" s="13"/>
      <c r="D500" s="13"/>
      <c r="E500" s="13"/>
      <c r="F500" s="13"/>
      <c r="G500" s="14"/>
      <c r="H500" s="13"/>
      <c r="I500" s="13"/>
      <c r="J500" s="14"/>
      <c r="K500" s="13"/>
      <c r="L500" s="13"/>
      <c r="M500" s="14"/>
      <c r="N500" s="13"/>
      <c r="O500" s="13"/>
      <c r="P500" s="11"/>
      <c r="S500" s="17"/>
      <c r="T500" s="18"/>
      <c r="U500" s="19"/>
      <c r="V500" s="15"/>
      <c r="W500" s="19"/>
      <c r="X500" s="19"/>
      <c r="Y500" s="19"/>
      <c r="Z500" s="19"/>
      <c r="AA500" s="19"/>
      <c r="AB500" s="19"/>
      <c r="AC500" s="19"/>
      <c r="AD500" s="19"/>
      <c r="AJ500" s="18"/>
      <c r="AK500" s="18"/>
      <c r="AL500" s="18"/>
    </row>
    <row r="501" spans="1:38" hidden="1" x14ac:dyDescent="0.3">
      <c r="A501" s="7" t="s">
        <v>959</v>
      </c>
      <c r="B501" s="7" t="s">
        <v>960</v>
      </c>
      <c r="C501" s="13">
        <v>0</v>
      </c>
      <c r="D501" s="13">
        <v>0</v>
      </c>
      <c r="E501" s="13">
        <v>0</v>
      </c>
      <c r="F501" s="13">
        <v>0</v>
      </c>
      <c r="G501" s="14">
        <v>0</v>
      </c>
      <c r="H501" s="13">
        <v>0</v>
      </c>
      <c r="I501" s="13">
        <v>0</v>
      </c>
      <c r="J501" s="14">
        <v>0</v>
      </c>
      <c r="K501" s="13">
        <v>0</v>
      </c>
      <c r="L501" s="13">
        <v>0</v>
      </c>
      <c r="M501" s="14">
        <v>0</v>
      </c>
      <c r="N501" s="13">
        <v>28008.21</v>
      </c>
      <c r="O501" s="13">
        <v>43885.29</v>
      </c>
      <c r="P501" s="14">
        <v>0</v>
      </c>
      <c r="Q501" s="16">
        <v>0</v>
      </c>
      <c r="R501" s="16">
        <v>11205</v>
      </c>
      <c r="S501" s="17">
        <v>0</v>
      </c>
      <c r="T501" s="18">
        <v>0</v>
      </c>
      <c r="U501" s="19">
        <v>2765</v>
      </c>
      <c r="V501" s="17">
        <v>0</v>
      </c>
      <c r="W501" s="19">
        <v>0</v>
      </c>
      <c r="X501" s="19">
        <v>0</v>
      </c>
      <c r="Y501" s="19">
        <v>0</v>
      </c>
      <c r="Z501" s="19"/>
      <c r="AA501" s="19">
        <v>0</v>
      </c>
      <c r="AB501" s="19"/>
      <c r="AC501" s="19">
        <v>0</v>
      </c>
      <c r="AD501" s="19"/>
      <c r="AI501" s="19">
        <v>0</v>
      </c>
      <c r="AJ501" s="18">
        <v>0</v>
      </c>
      <c r="AK501" s="18">
        <v>0</v>
      </c>
      <c r="AL501" s="18">
        <v>0</v>
      </c>
    </row>
    <row r="502" spans="1:38" hidden="1" x14ac:dyDescent="0.3">
      <c r="A502" s="7" t="s">
        <v>961</v>
      </c>
      <c r="B502" s="7" t="s">
        <v>962</v>
      </c>
      <c r="C502" s="13">
        <v>0</v>
      </c>
      <c r="D502" s="13">
        <v>0</v>
      </c>
      <c r="E502" s="13">
        <v>0</v>
      </c>
      <c r="F502" s="13">
        <v>0</v>
      </c>
      <c r="G502" s="14">
        <v>0</v>
      </c>
      <c r="H502" s="13">
        <v>0</v>
      </c>
      <c r="I502" s="13">
        <v>0</v>
      </c>
      <c r="J502" s="14">
        <v>0</v>
      </c>
      <c r="K502" s="13">
        <v>0</v>
      </c>
      <c r="L502" s="13">
        <v>0</v>
      </c>
      <c r="M502" s="14">
        <v>0</v>
      </c>
      <c r="N502" s="13">
        <v>2500</v>
      </c>
      <c r="O502" s="13">
        <v>2411.63</v>
      </c>
      <c r="P502" s="14">
        <v>0</v>
      </c>
      <c r="Q502" s="16">
        <v>0</v>
      </c>
      <c r="R502" s="16">
        <v>0</v>
      </c>
      <c r="S502" s="17">
        <v>0</v>
      </c>
      <c r="T502" s="18">
        <v>0</v>
      </c>
      <c r="U502" s="19">
        <v>0</v>
      </c>
      <c r="V502" s="17">
        <v>0</v>
      </c>
      <c r="W502" s="19">
        <v>0</v>
      </c>
      <c r="X502" s="19">
        <v>0</v>
      </c>
      <c r="Y502" s="19">
        <v>0</v>
      </c>
      <c r="Z502" s="19"/>
      <c r="AA502" s="19">
        <v>0</v>
      </c>
      <c r="AB502" s="19"/>
      <c r="AC502" s="19">
        <v>0</v>
      </c>
      <c r="AD502" s="19"/>
      <c r="AI502" s="19">
        <v>0</v>
      </c>
      <c r="AJ502" s="18">
        <v>0</v>
      </c>
      <c r="AK502" s="18">
        <v>0</v>
      </c>
      <c r="AL502" s="18">
        <v>0</v>
      </c>
    </row>
    <row r="503" spans="1:38" hidden="1" x14ac:dyDescent="0.3">
      <c r="A503" s="7" t="s">
        <v>963</v>
      </c>
      <c r="B503" s="7" t="s">
        <v>964</v>
      </c>
      <c r="C503" s="13"/>
      <c r="D503" s="13"/>
      <c r="E503" s="13"/>
      <c r="F503" s="13"/>
      <c r="G503" s="14"/>
      <c r="H503" s="13"/>
      <c r="I503" s="13"/>
      <c r="J503" s="14"/>
      <c r="K503" s="13"/>
      <c r="L503" s="13"/>
      <c r="M503" s="14"/>
      <c r="N503" s="13"/>
      <c r="O503" s="13"/>
      <c r="P503" s="14"/>
      <c r="Q503" s="16"/>
      <c r="R503" s="16"/>
      <c r="S503" s="17">
        <v>0</v>
      </c>
      <c r="T503" s="18">
        <v>0</v>
      </c>
      <c r="U503" s="19">
        <v>11758.1</v>
      </c>
      <c r="V503" s="17">
        <v>0</v>
      </c>
      <c r="W503" s="19">
        <v>0</v>
      </c>
      <c r="X503" s="19">
        <v>0</v>
      </c>
      <c r="Y503" s="19">
        <v>0</v>
      </c>
      <c r="Z503" s="19"/>
      <c r="AA503" s="19">
        <v>0</v>
      </c>
      <c r="AB503" s="19"/>
      <c r="AC503" s="19">
        <v>0</v>
      </c>
      <c r="AD503" s="19"/>
      <c r="AI503" s="19">
        <v>0</v>
      </c>
      <c r="AJ503" s="18">
        <v>0</v>
      </c>
      <c r="AK503" s="18">
        <v>0</v>
      </c>
      <c r="AL503" s="18">
        <v>0</v>
      </c>
    </row>
    <row r="504" spans="1:38" hidden="1" x14ac:dyDescent="0.3">
      <c r="A504" s="21" t="s">
        <v>87</v>
      </c>
      <c r="B504" s="21" t="s">
        <v>965</v>
      </c>
      <c r="C504" s="22">
        <f>SUM(C501:C502)</f>
        <v>0</v>
      </c>
      <c r="D504" s="22">
        <f t="shared" ref="D504:R504" si="252">SUM(D501:D502)</f>
        <v>0</v>
      </c>
      <c r="E504" s="22">
        <f t="shared" si="252"/>
        <v>0</v>
      </c>
      <c r="F504" s="22">
        <f t="shared" si="252"/>
        <v>0</v>
      </c>
      <c r="G504" s="22">
        <f>SUM(G501:G502)</f>
        <v>0</v>
      </c>
      <c r="H504" s="22">
        <f t="shared" si="252"/>
        <v>0</v>
      </c>
      <c r="I504" s="22">
        <f t="shared" si="252"/>
        <v>0</v>
      </c>
      <c r="J504" s="22">
        <f>SUM(J501:J502)</f>
        <v>0</v>
      </c>
      <c r="K504" s="22">
        <f t="shared" si="252"/>
        <v>0</v>
      </c>
      <c r="L504" s="22">
        <f t="shared" si="252"/>
        <v>0</v>
      </c>
      <c r="M504" s="22">
        <f>SUM(M501:M502)</f>
        <v>0</v>
      </c>
      <c r="N504" s="22">
        <f t="shared" si="252"/>
        <v>30508.21</v>
      </c>
      <c r="O504" s="22">
        <f t="shared" si="252"/>
        <v>46296.92</v>
      </c>
      <c r="P504" s="22">
        <f t="shared" si="252"/>
        <v>0</v>
      </c>
      <c r="Q504" s="22">
        <f t="shared" si="252"/>
        <v>0</v>
      </c>
      <c r="R504" s="22">
        <f t="shared" si="252"/>
        <v>11205</v>
      </c>
      <c r="S504" s="22">
        <f t="shared" ref="S504:X504" si="253">SUM(S501:S503)</f>
        <v>0</v>
      </c>
      <c r="T504" s="22">
        <f t="shared" si="253"/>
        <v>0</v>
      </c>
      <c r="U504" s="22">
        <f t="shared" si="253"/>
        <v>14523.1</v>
      </c>
      <c r="V504" s="22">
        <f t="shared" si="253"/>
        <v>0</v>
      </c>
      <c r="W504" s="22">
        <f t="shared" si="253"/>
        <v>0</v>
      </c>
      <c r="X504" s="22">
        <f t="shared" si="253"/>
        <v>0</v>
      </c>
      <c r="Y504" s="22">
        <f>SUM(Y501:Y503)</f>
        <v>0</v>
      </c>
      <c r="Z504" s="22">
        <f t="shared" ref="Z504:AC504" si="254">SUM(Z501:Z503)</f>
        <v>0</v>
      </c>
      <c r="AA504" s="22">
        <f t="shared" si="254"/>
        <v>0</v>
      </c>
      <c r="AB504" s="22">
        <f t="shared" si="254"/>
        <v>0</v>
      </c>
      <c r="AC504" s="22">
        <f t="shared" si="254"/>
        <v>0</v>
      </c>
      <c r="AD504" s="22"/>
      <c r="AE504" s="22"/>
      <c r="AF504" s="22"/>
      <c r="AG504" s="22"/>
      <c r="AH504" s="22"/>
      <c r="AI504" s="22">
        <f>SUM(AI501:AI503)</f>
        <v>0</v>
      </c>
      <c r="AJ504" s="22">
        <f>SUM(AJ501:AJ503)</f>
        <v>0</v>
      </c>
      <c r="AK504" s="22">
        <f t="shared" ref="AK504:AL504" si="255">SUM(AK501:AK503)</f>
        <v>0</v>
      </c>
      <c r="AL504" s="22">
        <f t="shared" si="255"/>
        <v>0</v>
      </c>
    </row>
    <row r="505" spans="1:38" hidden="1" x14ac:dyDescent="0.3">
      <c r="A505" s="7" t="s">
        <v>966</v>
      </c>
      <c r="B505" s="7" t="s">
        <v>967</v>
      </c>
      <c r="C505" s="13"/>
      <c r="D505" s="13"/>
      <c r="E505" s="13"/>
      <c r="F505" s="13"/>
      <c r="G505" s="13"/>
      <c r="H505" s="13"/>
      <c r="I505" s="13"/>
      <c r="J505" s="13"/>
      <c r="K505" s="13"/>
      <c r="L505" s="13"/>
      <c r="M505" s="13"/>
      <c r="N505" s="13"/>
      <c r="O505" s="13"/>
      <c r="S505" s="18"/>
      <c r="T505" s="18"/>
      <c r="U505" s="19"/>
      <c r="V505" s="19"/>
      <c r="W505" s="19"/>
      <c r="X505" s="19"/>
      <c r="Y505" s="19"/>
      <c r="Z505" s="19"/>
      <c r="AA505" s="19"/>
      <c r="AB505" s="19"/>
      <c r="AC505" s="19"/>
      <c r="AD505" s="19"/>
      <c r="AJ505" s="18"/>
      <c r="AK505" s="18"/>
      <c r="AL505" s="18"/>
    </row>
    <row r="506" spans="1:38" hidden="1" x14ac:dyDescent="0.3">
      <c r="A506" s="7" t="s">
        <v>968</v>
      </c>
      <c r="B506" s="7" t="s">
        <v>969</v>
      </c>
      <c r="C506" s="13">
        <v>0</v>
      </c>
      <c r="D506" s="13">
        <v>0</v>
      </c>
      <c r="E506" s="13">
        <v>6500</v>
      </c>
      <c r="F506" s="13">
        <v>6500</v>
      </c>
      <c r="G506" s="14">
        <v>0</v>
      </c>
      <c r="H506" s="13">
        <v>0</v>
      </c>
      <c r="I506" s="13">
        <v>0</v>
      </c>
      <c r="J506" s="14">
        <v>0</v>
      </c>
      <c r="K506" s="13">
        <v>0</v>
      </c>
      <c r="L506" s="13">
        <v>0</v>
      </c>
      <c r="M506" s="14">
        <v>0</v>
      </c>
      <c r="N506" s="13">
        <v>0</v>
      </c>
      <c r="O506" s="13">
        <v>0</v>
      </c>
      <c r="P506" s="13">
        <v>0</v>
      </c>
      <c r="Q506" s="13">
        <v>0</v>
      </c>
      <c r="R506" s="13">
        <v>0</v>
      </c>
      <c r="S506" s="18">
        <v>0</v>
      </c>
      <c r="T506" s="18"/>
      <c r="U506" s="19">
        <v>0</v>
      </c>
      <c r="V506" s="19"/>
      <c r="W506" s="19"/>
      <c r="X506" s="19"/>
      <c r="Y506" s="19"/>
      <c r="Z506" s="19"/>
      <c r="AA506" s="19"/>
      <c r="AB506" s="19"/>
      <c r="AC506" s="19"/>
      <c r="AD506" s="19"/>
      <c r="AJ506" s="18"/>
      <c r="AK506" s="18"/>
      <c r="AL506" s="18"/>
    </row>
    <row r="507" spans="1:38" hidden="1" x14ac:dyDescent="0.3">
      <c r="A507" s="7" t="s">
        <v>970</v>
      </c>
      <c r="B507" s="7" t="s">
        <v>971</v>
      </c>
      <c r="C507" s="13">
        <v>0</v>
      </c>
      <c r="D507" s="13">
        <v>0</v>
      </c>
      <c r="E507" s="13">
        <v>312964.59999999998</v>
      </c>
      <c r="F507" s="13">
        <v>270486.78999999998</v>
      </c>
      <c r="G507" s="14">
        <v>0</v>
      </c>
      <c r="H507" s="13">
        <v>0</v>
      </c>
      <c r="I507" s="13">
        <v>0</v>
      </c>
      <c r="J507" s="14">
        <v>0</v>
      </c>
      <c r="K507" s="13">
        <v>0</v>
      </c>
      <c r="L507" s="13">
        <v>0</v>
      </c>
      <c r="M507" s="14">
        <v>0</v>
      </c>
      <c r="N507" s="13">
        <v>0</v>
      </c>
      <c r="O507" s="13">
        <v>0</v>
      </c>
      <c r="P507" s="13">
        <v>0</v>
      </c>
      <c r="Q507" s="13">
        <v>0</v>
      </c>
      <c r="R507" s="13">
        <v>0</v>
      </c>
      <c r="S507" s="18">
        <v>0</v>
      </c>
      <c r="T507" s="18"/>
      <c r="U507" s="19">
        <v>0</v>
      </c>
      <c r="V507" s="19"/>
      <c r="W507" s="19"/>
      <c r="X507" s="19"/>
      <c r="Y507" s="19"/>
      <c r="Z507" s="19"/>
      <c r="AA507" s="19"/>
      <c r="AB507" s="19"/>
      <c r="AC507" s="19"/>
      <c r="AD507" s="19"/>
      <c r="AJ507" s="18"/>
      <c r="AK507" s="18"/>
      <c r="AL507" s="18"/>
    </row>
    <row r="508" spans="1:38" hidden="1" x14ac:dyDescent="0.3">
      <c r="A508" s="7" t="s">
        <v>972</v>
      </c>
      <c r="B508" s="7" t="s">
        <v>973</v>
      </c>
      <c r="C508" s="13">
        <v>650</v>
      </c>
      <c r="D508" s="13">
        <v>650</v>
      </c>
      <c r="E508" s="13">
        <v>0</v>
      </c>
      <c r="F508" s="13">
        <v>0</v>
      </c>
      <c r="G508" s="14">
        <v>0</v>
      </c>
      <c r="H508" s="13">
        <v>0</v>
      </c>
      <c r="I508" s="13">
        <v>0</v>
      </c>
      <c r="J508" s="14">
        <v>0</v>
      </c>
      <c r="K508" s="13">
        <v>0</v>
      </c>
      <c r="L508" s="13">
        <v>0</v>
      </c>
      <c r="M508" s="14">
        <v>0</v>
      </c>
      <c r="N508" s="13">
        <v>0</v>
      </c>
      <c r="O508" s="13">
        <v>0</v>
      </c>
      <c r="P508" s="13">
        <v>0</v>
      </c>
      <c r="Q508" s="13">
        <v>0</v>
      </c>
      <c r="R508" s="13">
        <v>0</v>
      </c>
      <c r="S508" s="18">
        <v>0</v>
      </c>
      <c r="T508" s="18"/>
      <c r="U508" s="19">
        <v>0</v>
      </c>
      <c r="V508" s="19"/>
      <c r="W508" s="19"/>
      <c r="X508" s="19"/>
      <c r="Y508" s="19"/>
      <c r="Z508" s="19"/>
      <c r="AA508" s="19"/>
      <c r="AB508" s="19"/>
      <c r="AC508" s="19"/>
      <c r="AD508" s="19"/>
      <c r="AJ508" s="18"/>
      <c r="AK508" s="18"/>
      <c r="AL508" s="18"/>
    </row>
    <row r="509" spans="1:38" hidden="1" x14ac:dyDescent="0.3">
      <c r="A509" s="7" t="s">
        <v>974</v>
      </c>
      <c r="B509" s="7" t="s">
        <v>975</v>
      </c>
      <c r="C509" s="13">
        <v>0</v>
      </c>
      <c r="D509" s="13">
        <v>0</v>
      </c>
      <c r="E509" s="13">
        <v>21435.4</v>
      </c>
      <c r="F509" s="13">
        <v>21377.73</v>
      </c>
      <c r="G509" s="14">
        <v>0</v>
      </c>
      <c r="H509" s="13">
        <v>0</v>
      </c>
      <c r="I509" s="13">
        <v>0</v>
      </c>
      <c r="J509" s="14">
        <v>0</v>
      </c>
      <c r="K509" s="13">
        <v>0</v>
      </c>
      <c r="L509" s="13">
        <v>0</v>
      </c>
      <c r="M509" s="14">
        <v>0</v>
      </c>
      <c r="N509" s="13">
        <v>0</v>
      </c>
      <c r="O509" s="13">
        <v>0</v>
      </c>
      <c r="P509" s="13">
        <v>0</v>
      </c>
      <c r="Q509" s="13">
        <v>0</v>
      </c>
      <c r="R509" s="13">
        <v>0</v>
      </c>
      <c r="S509" s="18">
        <v>0</v>
      </c>
      <c r="T509" s="18"/>
      <c r="U509" s="19">
        <v>0</v>
      </c>
      <c r="V509" s="19"/>
      <c r="W509" s="19"/>
      <c r="X509" s="19"/>
      <c r="Y509" s="19"/>
      <c r="Z509" s="19"/>
      <c r="AA509" s="19"/>
      <c r="AB509" s="19"/>
      <c r="AC509" s="19"/>
      <c r="AD509" s="19"/>
      <c r="AJ509" s="18"/>
      <c r="AK509" s="18"/>
      <c r="AL509" s="18"/>
    </row>
    <row r="510" spans="1:38" hidden="1" x14ac:dyDescent="0.3">
      <c r="A510" s="21" t="s">
        <v>87</v>
      </c>
      <c r="B510" s="21" t="s">
        <v>976</v>
      </c>
      <c r="C510" s="22">
        <f>SUM(C506:C509)</f>
        <v>650</v>
      </c>
      <c r="D510" s="22">
        <f t="shared" ref="D510:R510" si="256">SUM(D506:D509)</f>
        <v>650</v>
      </c>
      <c r="E510" s="22">
        <f t="shared" si="256"/>
        <v>340900</v>
      </c>
      <c r="F510" s="22">
        <f t="shared" si="256"/>
        <v>298364.51999999996</v>
      </c>
      <c r="G510" s="22">
        <f>SUM(G506:G509)</f>
        <v>0</v>
      </c>
      <c r="H510" s="22">
        <f t="shared" si="256"/>
        <v>0</v>
      </c>
      <c r="I510" s="22">
        <f t="shared" si="256"/>
        <v>0</v>
      </c>
      <c r="J510" s="22">
        <f>SUM(J506:J509)</f>
        <v>0</v>
      </c>
      <c r="K510" s="22">
        <f t="shared" si="256"/>
        <v>0</v>
      </c>
      <c r="L510" s="22">
        <f t="shared" si="256"/>
        <v>0</v>
      </c>
      <c r="M510" s="22">
        <f>SUM(M506:M509)</f>
        <v>0</v>
      </c>
      <c r="N510" s="22">
        <f t="shared" si="256"/>
        <v>0</v>
      </c>
      <c r="O510" s="22">
        <f t="shared" si="256"/>
        <v>0</v>
      </c>
      <c r="P510" s="22">
        <f t="shared" si="256"/>
        <v>0</v>
      </c>
      <c r="Q510" s="22">
        <f t="shared" si="256"/>
        <v>0</v>
      </c>
      <c r="R510" s="22">
        <f t="shared" si="256"/>
        <v>0</v>
      </c>
      <c r="S510" s="22">
        <f>SUM(S506:S509)</f>
        <v>0</v>
      </c>
      <c r="T510" s="22"/>
      <c r="U510" s="22">
        <v>0</v>
      </c>
      <c r="V510" s="22"/>
      <c r="W510" s="22"/>
      <c r="X510" s="22"/>
      <c r="Y510" s="26"/>
      <c r="Z510" s="22"/>
      <c r="AA510" s="22"/>
      <c r="AB510" s="22"/>
      <c r="AC510" s="22"/>
      <c r="AD510" s="22"/>
      <c r="AE510" s="26"/>
      <c r="AF510" s="96"/>
      <c r="AG510" s="26"/>
      <c r="AH510" s="26"/>
      <c r="AI510" s="26"/>
      <c r="AJ510" s="18"/>
      <c r="AK510" s="18"/>
      <c r="AL510" s="18"/>
    </row>
    <row r="511" spans="1:38" hidden="1" x14ac:dyDescent="0.3">
      <c r="A511" s="7" t="s">
        <v>977</v>
      </c>
      <c r="B511" s="7" t="s">
        <v>971</v>
      </c>
      <c r="C511" s="13">
        <v>0</v>
      </c>
      <c r="D511" s="13">
        <v>0</v>
      </c>
      <c r="E511" s="13">
        <v>0</v>
      </c>
      <c r="F511" s="13">
        <v>1500</v>
      </c>
      <c r="G511" s="14">
        <v>0</v>
      </c>
      <c r="H511" s="13">
        <v>0</v>
      </c>
      <c r="I511" s="13">
        <v>0</v>
      </c>
      <c r="J511" s="14">
        <v>0</v>
      </c>
      <c r="K511" s="13">
        <v>0</v>
      </c>
      <c r="L511" s="13">
        <v>0</v>
      </c>
      <c r="M511" s="14">
        <v>0</v>
      </c>
      <c r="N511" s="13">
        <v>0</v>
      </c>
      <c r="O511" s="13">
        <v>0</v>
      </c>
      <c r="P511" s="13">
        <v>0</v>
      </c>
      <c r="Q511" s="13">
        <v>0</v>
      </c>
      <c r="R511" s="13">
        <v>0</v>
      </c>
      <c r="S511" s="18">
        <v>0</v>
      </c>
      <c r="T511" s="18"/>
      <c r="U511" s="19">
        <v>0</v>
      </c>
      <c r="V511" s="19"/>
      <c r="W511" s="19"/>
      <c r="X511" s="19"/>
      <c r="Y511" s="19"/>
      <c r="Z511" s="19"/>
      <c r="AA511" s="19"/>
      <c r="AB511" s="19"/>
      <c r="AC511" s="19"/>
      <c r="AD511" s="19"/>
      <c r="AJ511" s="18"/>
      <c r="AK511" s="18"/>
      <c r="AL511" s="18"/>
    </row>
    <row r="512" spans="1:38" hidden="1" x14ac:dyDescent="0.3">
      <c r="A512" s="21" t="s">
        <v>87</v>
      </c>
      <c r="B512" s="21" t="s">
        <v>978</v>
      </c>
      <c r="C512" s="22">
        <f>SUM(C511)</f>
        <v>0</v>
      </c>
      <c r="D512" s="22">
        <f t="shared" ref="D512:R512" si="257">SUM(D511)</f>
        <v>0</v>
      </c>
      <c r="E512" s="22">
        <f t="shared" si="257"/>
        <v>0</v>
      </c>
      <c r="F512" s="22">
        <f t="shared" si="257"/>
        <v>1500</v>
      </c>
      <c r="G512" s="22">
        <f>SUM(G511)</f>
        <v>0</v>
      </c>
      <c r="H512" s="22">
        <f t="shared" si="257"/>
        <v>0</v>
      </c>
      <c r="I512" s="22">
        <f t="shared" si="257"/>
        <v>0</v>
      </c>
      <c r="J512" s="22">
        <f>SUM(J511)</f>
        <v>0</v>
      </c>
      <c r="K512" s="22">
        <f t="shared" si="257"/>
        <v>0</v>
      </c>
      <c r="L512" s="22">
        <f t="shared" si="257"/>
        <v>0</v>
      </c>
      <c r="M512" s="22">
        <f>SUM(M511)</f>
        <v>0</v>
      </c>
      <c r="N512" s="22">
        <f t="shared" si="257"/>
        <v>0</v>
      </c>
      <c r="O512" s="22">
        <f t="shared" si="257"/>
        <v>0</v>
      </c>
      <c r="P512" s="22">
        <f t="shared" si="257"/>
        <v>0</v>
      </c>
      <c r="Q512" s="22">
        <f t="shared" si="257"/>
        <v>0</v>
      </c>
      <c r="R512" s="22">
        <f t="shared" si="257"/>
        <v>0</v>
      </c>
      <c r="S512" s="22">
        <f>SUM(S511)</f>
        <v>0</v>
      </c>
      <c r="T512" s="22"/>
      <c r="U512" s="22">
        <v>0</v>
      </c>
      <c r="V512" s="22"/>
      <c r="W512" s="22"/>
      <c r="X512" s="22"/>
      <c r="Y512" s="26"/>
      <c r="Z512" s="22"/>
      <c r="AA512" s="22"/>
      <c r="AB512" s="22"/>
      <c r="AC512" s="22"/>
      <c r="AD512" s="22"/>
      <c r="AE512" s="26"/>
      <c r="AF512" s="96"/>
      <c r="AG512" s="26"/>
      <c r="AH512" s="26"/>
      <c r="AI512" s="26"/>
      <c r="AJ512" s="18"/>
      <c r="AK512" s="18"/>
      <c r="AL512" s="18"/>
    </row>
    <row r="513" spans="1:38" hidden="1" x14ac:dyDescent="0.3">
      <c r="A513" s="7" t="s">
        <v>979</v>
      </c>
      <c r="B513" s="7" t="s">
        <v>980</v>
      </c>
      <c r="C513" s="13"/>
      <c r="D513" s="13"/>
      <c r="E513" s="13"/>
      <c r="F513" s="13"/>
      <c r="G513" s="13"/>
      <c r="H513" s="13"/>
      <c r="I513" s="13"/>
      <c r="J513" s="13"/>
      <c r="K513" s="13"/>
      <c r="L513" s="13"/>
      <c r="M513" s="13"/>
      <c r="N513" s="13"/>
      <c r="O513" s="13"/>
      <c r="S513" s="18"/>
      <c r="T513" s="18"/>
      <c r="U513" s="19"/>
      <c r="V513" s="19"/>
      <c r="W513" s="19"/>
      <c r="X513" s="19"/>
      <c r="Y513" s="19"/>
      <c r="Z513" s="19"/>
      <c r="AA513" s="19"/>
      <c r="AB513" s="19"/>
      <c r="AC513" s="19"/>
      <c r="AD513" s="19"/>
      <c r="AJ513" s="18"/>
      <c r="AK513" s="18"/>
      <c r="AL513" s="18"/>
    </row>
    <row r="514" spans="1:38" hidden="1" x14ac:dyDescent="0.3">
      <c r="A514" s="7" t="s">
        <v>981</v>
      </c>
      <c r="B514" s="7" t="s">
        <v>982</v>
      </c>
      <c r="C514" s="13">
        <v>0</v>
      </c>
      <c r="D514" s="13">
        <v>9820.0400000000009</v>
      </c>
      <c r="E514" s="13">
        <v>0</v>
      </c>
      <c r="F514" s="13">
        <v>168.06</v>
      </c>
      <c r="G514" s="14">
        <v>0</v>
      </c>
      <c r="H514" s="13">
        <v>0</v>
      </c>
      <c r="I514" s="13">
        <v>0</v>
      </c>
      <c r="J514" s="14">
        <v>0</v>
      </c>
      <c r="K514" s="13">
        <v>0</v>
      </c>
      <c r="L514" s="13">
        <v>0</v>
      </c>
      <c r="M514" s="14">
        <v>0</v>
      </c>
      <c r="N514" s="13">
        <v>0</v>
      </c>
      <c r="O514" s="13">
        <v>0</v>
      </c>
      <c r="P514" s="13">
        <v>0</v>
      </c>
      <c r="Q514" s="13">
        <v>0</v>
      </c>
      <c r="R514" s="13">
        <v>0</v>
      </c>
      <c r="S514" s="18">
        <v>0</v>
      </c>
      <c r="T514" s="18"/>
      <c r="U514" s="19">
        <v>0</v>
      </c>
      <c r="V514" s="19"/>
      <c r="W514" s="19"/>
      <c r="X514" s="19"/>
      <c r="Y514" s="19"/>
      <c r="Z514" s="19"/>
      <c r="AA514" s="19"/>
      <c r="AB514" s="19"/>
      <c r="AC514" s="19"/>
      <c r="AD514" s="19"/>
      <c r="AJ514" s="18"/>
      <c r="AK514" s="18"/>
      <c r="AL514" s="18"/>
    </row>
    <row r="515" spans="1:38" hidden="1" x14ac:dyDescent="0.3">
      <c r="A515" s="21" t="s">
        <v>87</v>
      </c>
      <c r="B515" s="21" t="s">
        <v>983</v>
      </c>
      <c r="C515" s="22">
        <f>SUM(C514)</f>
        <v>0</v>
      </c>
      <c r="D515" s="22">
        <f t="shared" ref="D515:R515" si="258">SUM(D514)</f>
        <v>9820.0400000000009</v>
      </c>
      <c r="E515" s="22">
        <f t="shared" si="258"/>
        <v>0</v>
      </c>
      <c r="F515" s="22">
        <f t="shared" si="258"/>
        <v>168.06</v>
      </c>
      <c r="G515" s="22">
        <f>SUM(G514)</f>
        <v>0</v>
      </c>
      <c r="H515" s="22">
        <f t="shared" si="258"/>
        <v>0</v>
      </c>
      <c r="I515" s="22">
        <f t="shared" si="258"/>
        <v>0</v>
      </c>
      <c r="J515" s="22">
        <f>SUM(J514)</f>
        <v>0</v>
      </c>
      <c r="K515" s="22">
        <f t="shared" si="258"/>
        <v>0</v>
      </c>
      <c r="L515" s="22">
        <f t="shared" si="258"/>
        <v>0</v>
      </c>
      <c r="M515" s="22">
        <f>SUM(M514)</f>
        <v>0</v>
      </c>
      <c r="N515" s="22">
        <f t="shared" si="258"/>
        <v>0</v>
      </c>
      <c r="O515" s="22">
        <f t="shared" si="258"/>
        <v>0</v>
      </c>
      <c r="P515" s="22">
        <f t="shared" si="258"/>
        <v>0</v>
      </c>
      <c r="Q515" s="22">
        <f t="shared" si="258"/>
        <v>0</v>
      </c>
      <c r="R515" s="22">
        <f t="shared" si="258"/>
        <v>0</v>
      </c>
      <c r="S515" s="22">
        <f>SUM(S514)</f>
        <v>0</v>
      </c>
      <c r="T515" s="22"/>
      <c r="U515" s="22">
        <v>0</v>
      </c>
      <c r="V515" s="22"/>
      <c r="W515" s="22"/>
      <c r="X515" s="22"/>
      <c r="Y515" s="26"/>
      <c r="Z515" s="22"/>
      <c r="AA515" s="22"/>
      <c r="AB515" s="22"/>
      <c r="AC515" s="22"/>
      <c r="AD515" s="22"/>
      <c r="AE515" s="26"/>
      <c r="AF515" s="96"/>
      <c r="AG515" s="26"/>
      <c r="AH515" s="26"/>
      <c r="AI515" s="26"/>
      <c r="AJ515" s="18"/>
      <c r="AK515" s="18"/>
      <c r="AL515" s="18"/>
    </row>
    <row r="516" spans="1:38" hidden="1" x14ac:dyDescent="0.3">
      <c r="A516" s="7" t="s">
        <v>984</v>
      </c>
      <c r="B516" s="7" t="s">
        <v>985</v>
      </c>
      <c r="C516" s="13"/>
      <c r="D516" s="13"/>
      <c r="E516" s="13"/>
      <c r="F516" s="13"/>
      <c r="G516" s="13"/>
      <c r="H516" s="13"/>
      <c r="I516" s="13"/>
      <c r="J516" s="13"/>
      <c r="K516" s="13"/>
      <c r="L516" s="13"/>
      <c r="M516" s="13"/>
      <c r="N516" s="13"/>
      <c r="O516" s="13"/>
      <c r="P516" s="13"/>
      <c r="Q516" s="13"/>
      <c r="R516" s="13"/>
      <c r="S516" s="18"/>
      <c r="T516" s="18"/>
      <c r="U516" s="19"/>
      <c r="V516" s="19"/>
      <c r="W516" s="19"/>
      <c r="X516" s="19"/>
      <c r="Y516" s="19"/>
      <c r="Z516" s="19"/>
      <c r="AA516" s="19"/>
      <c r="AB516" s="19"/>
      <c r="AC516" s="19"/>
      <c r="AD516" s="19"/>
      <c r="AJ516" s="18"/>
      <c r="AK516" s="18"/>
      <c r="AL516" s="18"/>
    </row>
    <row r="517" spans="1:38" hidden="1" x14ac:dyDescent="0.3">
      <c r="A517" s="7" t="s">
        <v>986</v>
      </c>
      <c r="B517" s="7" t="s">
        <v>987</v>
      </c>
      <c r="C517" s="13">
        <v>0</v>
      </c>
      <c r="D517" s="13">
        <v>0</v>
      </c>
      <c r="E517" s="13">
        <v>0</v>
      </c>
      <c r="F517" s="13">
        <v>0</v>
      </c>
      <c r="G517" s="14">
        <v>0</v>
      </c>
      <c r="H517" s="13">
        <v>8439.64</v>
      </c>
      <c r="I517" s="13">
        <v>9447.14</v>
      </c>
      <c r="J517" s="14">
        <v>0</v>
      </c>
      <c r="K517" s="13">
        <v>0</v>
      </c>
      <c r="L517" s="13">
        <v>0</v>
      </c>
      <c r="M517" s="14">
        <v>0</v>
      </c>
      <c r="N517" s="13">
        <v>0</v>
      </c>
      <c r="O517" s="13">
        <v>0</v>
      </c>
      <c r="P517" s="13">
        <v>0</v>
      </c>
      <c r="Q517" s="13">
        <v>0</v>
      </c>
      <c r="R517" s="13">
        <v>0</v>
      </c>
      <c r="S517" s="18">
        <v>0</v>
      </c>
      <c r="T517" s="18"/>
      <c r="U517" s="19">
        <v>0</v>
      </c>
      <c r="V517" s="19"/>
      <c r="W517" s="19"/>
      <c r="X517" s="19"/>
      <c r="Y517" s="19"/>
      <c r="Z517" s="19"/>
      <c r="AA517" s="19"/>
      <c r="AB517" s="19"/>
      <c r="AC517" s="19"/>
      <c r="AD517" s="19"/>
      <c r="AJ517" s="18"/>
      <c r="AK517" s="18"/>
      <c r="AL517" s="18"/>
    </row>
    <row r="518" spans="1:38" hidden="1" x14ac:dyDescent="0.3">
      <c r="A518" s="7" t="s">
        <v>988</v>
      </c>
      <c r="B518" s="7" t="s">
        <v>989</v>
      </c>
      <c r="C518" s="13">
        <v>0</v>
      </c>
      <c r="D518" s="13">
        <v>0</v>
      </c>
      <c r="E518" s="13">
        <v>0</v>
      </c>
      <c r="F518" s="13">
        <v>0</v>
      </c>
      <c r="G518" s="14">
        <v>0</v>
      </c>
      <c r="H518" s="13">
        <v>1404.42</v>
      </c>
      <c r="I518" s="13">
        <v>1363.61</v>
      </c>
      <c r="J518" s="14">
        <v>0</v>
      </c>
      <c r="K518" s="13">
        <v>0</v>
      </c>
      <c r="L518" s="13">
        <v>0</v>
      </c>
      <c r="M518" s="14">
        <v>0</v>
      </c>
      <c r="N518" s="13">
        <v>0</v>
      </c>
      <c r="O518" s="13">
        <v>0</v>
      </c>
      <c r="P518" s="13">
        <v>0</v>
      </c>
      <c r="Q518" s="13">
        <v>0</v>
      </c>
      <c r="R518" s="13">
        <v>0</v>
      </c>
      <c r="S518" s="18">
        <v>0</v>
      </c>
      <c r="T518" s="18"/>
      <c r="U518" s="19">
        <v>0</v>
      </c>
      <c r="V518" s="19"/>
      <c r="W518" s="19"/>
      <c r="X518" s="19"/>
      <c r="Y518" s="19"/>
      <c r="Z518" s="19"/>
      <c r="AA518" s="19"/>
      <c r="AB518" s="19"/>
      <c r="AC518" s="19"/>
      <c r="AD518" s="19"/>
      <c r="AJ518" s="18"/>
      <c r="AK518" s="18"/>
      <c r="AL518" s="18"/>
    </row>
    <row r="519" spans="1:38" hidden="1" x14ac:dyDescent="0.3">
      <c r="A519" s="7" t="s">
        <v>990</v>
      </c>
      <c r="B519" s="7" t="s">
        <v>991</v>
      </c>
      <c r="C519" s="13">
        <v>0</v>
      </c>
      <c r="D519" s="13">
        <v>0</v>
      </c>
      <c r="E519" s="13">
        <v>0</v>
      </c>
      <c r="F519" s="13">
        <v>0</v>
      </c>
      <c r="G519" s="14">
        <v>0</v>
      </c>
      <c r="H519" s="13">
        <v>155.94</v>
      </c>
      <c r="I519" s="13">
        <v>155.94</v>
      </c>
      <c r="J519" s="14">
        <v>0</v>
      </c>
      <c r="K519" s="13">
        <v>0</v>
      </c>
      <c r="L519" s="13">
        <v>0</v>
      </c>
      <c r="M519" s="14">
        <v>0</v>
      </c>
      <c r="N519" s="13">
        <v>0</v>
      </c>
      <c r="O519" s="13">
        <v>0</v>
      </c>
      <c r="P519" s="13">
        <v>0</v>
      </c>
      <c r="Q519" s="13">
        <v>0</v>
      </c>
      <c r="R519" s="13">
        <v>0</v>
      </c>
      <c r="S519" s="18">
        <v>0</v>
      </c>
      <c r="T519" s="18"/>
      <c r="U519" s="19">
        <v>0</v>
      </c>
      <c r="V519" s="19"/>
      <c r="W519" s="19"/>
      <c r="X519" s="19"/>
      <c r="Y519" s="19"/>
      <c r="Z519" s="19"/>
      <c r="AA519" s="19"/>
      <c r="AB519" s="19"/>
      <c r="AC519" s="19"/>
      <c r="AD519" s="19"/>
      <c r="AJ519" s="18"/>
      <c r="AK519" s="18"/>
      <c r="AL519" s="18"/>
    </row>
    <row r="520" spans="1:38" hidden="1" x14ac:dyDescent="0.3">
      <c r="A520" s="21" t="s">
        <v>87</v>
      </c>
      <c r="B520" s="21" t="s">
        <v>992</v>
      </c>
      <c r="C520" s="22">
        <f>SUM(C517:C519)</f>
        <v>0</v>
      </c>
      <c r="D520" s="22">
        <f t="shared" ref="D520:R520" si="259">SUM(D517:D519)</f>
        <v>0</v>
      </c>
      <c r="E520" s="22">
        <f t="shared" si="259"/>
        <v>0</v>
      </c>
      <c r="F520" s="22">
        <f t="shared" si="259"/>
        <v>0</v>
      </c>
      <c r="G520" s="22">
        <f>SUM(G517:G519)</f>
        <v>0</v>
      </c>
      <c r="H520" s="22">
        <f t="shared" si="259"/>
        <v>10000</v>
      </c>
      <c r="I520" s="22">
        <f t="shared" si="259"/>
        <v>10966.69</v>
      </c>
      <c r="J520" s="22">
        <f>SUM(J517:J519)</f>
        <v>0</v>
      </c>
      <c r="K520" s="22">
        <f t="shared" si="259"/>
        <v>0</v>
      </c>
      <c r="L520" s="22">
        <f t="shared" si="259"/>
        <v>0</v>
      </c>
      <c r="M520" s="22">
        <f>SUM(M517:M519)</f>
        <v>0</v>
      </c>
      <c r="N520" s="22">
        <f t="shared" si="259"/>
        <v>0</v>
      </c>
      <c r="O520" s="22">
        <f t="shared" si="259"/>
        <v>0</v>
      </c>
      <c r="P520" s="22">
        <f t="shared" si="259"/>
        <v>0</v>
      </c>
      <c r="Q520" s="22">
        <f t="shared" si="259"/>
        <v>0</v>
      </c>
      <c r="R520" s="22">
        <f t="shared" si="259"/>
        <v>0</v>
      </c>
      <c r="S520" s="22">
        <f>SUM(S517:S519)</f>
        <v>0</v>
      </c>
      <c r="T520" s="22"/>
      <c r="U520" s="22">
        <v>0</v>
      </c>
      <c r="V520" s="22"/>
      <c r="W520" s="22"/>
      <c r="X520" s="22"/>
      <c r="Y520" s="26"/>
      <c r="Z520" s="22"/>
      <c r="AA520" s="22"/>
      <c r="AB520" s="22"/>
      <c r="AC520" s="22"/>
      <c r="AD520" s="22"/>
      <c r="AE520" s="26"/>
      <c r="AF520" s="96"/>
      <c r="AG520" s="26"/>
      <c r="AH520" s="26"/>
      <c r="AI520" s="26"/>
      <c r="AJ520" s="18"/>
      <c r="AK520" s="18"/>
      <c r="AL520" s="18"/>
    </row>
    <row r="521" spans="1:38" hidden="1" x14ac:dyDescent="0.3">
      <c r="A521" s="7" t="s">
        <v>993</v>
      </c>
      <c r="B521" s="7" t="s">
        <v>994</v>
      </c>
      <c r="C521" s="13"/>
      <c r="D521" s="13"/>
      <c r="E521" s="13"/>
      <c r="F521" s="13"/>
      <c r="G521" s="13"/>
      <c r="H521" s="13"/>
      <c r="I521" s="13"/>
      <c r="J521" s="13"/>
      <c r="K521" s="13"/>
      <c r="L521" s="13"/>
      <c r="M521" s="13"/>
      <c r="N521" s="13"/>
      <c r="O521" s="13"/>
      <c r="S521" s="18"/>
      <c r="T521" s="18"/>
      <c r="U521" s="19"/>
      <c r="V521" s="19"/>
      <c r="W521" s="19"/>
      <c r="X521" s="19"/>
      <c r="Y521" s="19"/>
      <c r="Z521" s="19"/>
      <c r="AA521" s="19"/>
      <c r="AB521" s="19"/>
      <c r="AC521" s="19"/>
      <c r="AD521" s="19"/>
      <c r="AJ521" s="18"/>
      <c r="AK521" s="18"/>
      <c r="AL521" s="18"/>
    </row>
    <row r="522" spans="1:38" hidden="1" x14ac:dyDescent="0.3">
      <c r="A522" s="7" t="s">
        <v>995</v>
      </c>
      <c r="B522" s="7" t="s">
        <v>996</v>
      </c>
      <c r="C522" s="13">
        <v>0</v>
      </c>
      <c r="D522" s="13">
        <v>0</v>
      </c>
      <c r="E522" s="13">
        <v>0</v>
      </c>
      <c r="F522" s="13">
        <v>0</v>
      </c>
      <c r="G522" s="14">
        <v>0</v>
      </c>
      <c r="H522" s="13">
        <v>0</v>
      </c>
      <c r="I522" s="13">
        <v>0</v>
      </c>
      <c r="J522" s="14">
        <v>0</v>
      </c>
      <c r="K522" s="13">
        <v>6391</v>
      </c>
      <c r="L522" s="13">
        <v>6391</v>
      </c>
      <c r="M522" s="14">
        <v>0</v>
      </c>
      <c r="N522" s="13">
        <v>0</v>
      </c>
      <c r="O522" s="13">
        <v>600</v>
      </c>
      <c r="P522" s="13">
        <v>0</v>
      </c>
      <c r="Q522" s="13">
        <v>0</v>
      </c>
      <c r="R522" s="13">
        <v>0</v>
      </c>
      <c r="S522" s="18">
        <v>0</v>
      </c>
      <c r="T522" s="18"/>
      <c r="U522" s="19">
        <v>0</v>
      </c>
      <c r="V522" s="19"/>
      <c r="W522" s="19"/>
      <c r="X522" s="19"/>
      <c r="Y522" s="19"/>
      <c r="Z522" s="19"/>
      <c r="AA522" s="19"/>
      <c r="AB522" s="19"/>
      <c r="AC522" s="19"/>
      <c r="AD522" s="19"/>
      <c r="AJ522" s="18"/>
      <c r="AK522" s="18"/>
      <c r="AL522" s="18"/>
    </row>
    <row r="523" spans="1:38" hidden="1" x14ac:dyDescent="0.3">
      <c r="A523" s="21" t="s">
        <v>87</v>
      </c>
      <c r="B523" s="21" t="s">
        <v>997</v>
      </c>
      <c r="C523" s="22">
        <f>SUM(C522)</f>
        <v>0</v>
      </c>
      <c r="D523" s="22">
        <f t="shared" ref="D523:R523" si="260">SUM(D522)</f>
        <v>0</v>
      </c>
      <c r="E523" s="22">
        <f t="shared" si="260"/>
        <v>0</v>
      </c>
      <c r="F523" s="22">
        <f t="shared" si="260"/>
        <v>0</v>
      </c>
      <c r="G523" s="22">
        <f>SUM(G522)</f>
        <v>0</v>
      </c>
      <c r="H523" s="22">
        <f t="shared" si="260"/>
        <v>0</v>
      </c>
      <c r="I523" s="22">
        <f t="shared" si="260"/>
        <v>0</v>
      </c>
      <c r="J523" s="22">
        <f>SUM(J522)</f>
        <v>0</v>
      </c>
      <c r="K523" s="22">
        <f t="shared" si="260"/>
        <v>6391</v>
      </c>
      <c r="L523" s="22">
        <f t="shared" si="260"/>
        <v>6391</v>
      </c>
      <c r="M523" s="22">
        <f>SUM(M522)</f>
        <v>0</v>
      </c>
      <c r="N523" s="22">
        <f t="shared" si="260"/>
        <v>0</v>
      </c>
      <c r="O523" s="22">
        <f t="shared" si="260"/>
        <v>600</v>
      </c>
      <c r="P523" s="22">
        <f t="shared" si="260"/>
        <v>0</v>
      </c>
      <c r="Q523" s="22">
        <f t="shared" si="260"/>
        <v>0</v>
      </c>
      <c r="R523" s="22">
        <f t="shared" si="260"/>
        <v>0</v>
      </c>
      <c r="S523" s="22">
        <f>SUM(S522)</f>
        <v>0</v>
      </c>
      <c r="T523" s="22"/>
      <c r="U523" s="22">
        <v>0</v>
      </c>
      <c r="V523" s="22"/>
      <c r="W523" s="22"/>
      <c r="X523" s="22"/>
      <c r="Y523" s="26"/>
      <c r="Z523" s="22"/>
      <c r="AA523" s="22"/>
      <c r="AB523" s="22"/>
      <c r="AC523" s="22"/>
      <c r="AD523" s="22"/>
      <c r="AE523" s="26"/>
      <c r="AF523" s="96"/>
      <c r="AG523" s="26"/>
      <c r="AH523" s="26"/>
      <c r="AI523" s="26"/>
      <c r="AJ523" s="18"/>
      <c r="AK523" s="18"/>
      <c r="AL523" s="18"/>
    </row>
    <row r="524" spans="1:38" x14ac:dyDescent="0.3">
      <c r="A524" s="7" t="s">
        <v>998</v>
      </c>
      <c r="B524" s="8" t="s">
        <v>999</v>
      </c>
      <c r="C524" s="13"/>
      <c r="D524" s="13"/>
      <c r="E524" s="13"/>
      <c r="F524" s="13"/>
      <c r="G524" s="14"/>
      <c r="H524" s="13"/>
      <c r="I524" s="13"/>
      <c r="J524" s="14"/>
      <c r="K524" s="13"/>
      <c r="L524" s="13"/>
      <c r="M524" s="14"/>
      <c r="N524" s="13"/>
      <c r="O524" s="13"/>
      <c r="P524" s="11"/>
      <c r="S524" s="17"/>
      <c r="T524" s="18"/>
      <c r="U524" s="19"/>
      <c r="V524" s="15"/>
      <c r="W524" s="19"/>
      <c r="X524" s="19"/>
      <c r="Y524" s="19"/>
      <c r="Z524" s="19"/>
      <c r="AA524" s="19"/>
      <c r="AB524" s="19"/>
      <c r="AC524" s="19"/>
      <c r="AD524" s="19"/>
      <c r="AF524" s="106"/>
      <c r="AJ524" s="18"/>
      <c r="AK524" s="18"/>
      <c r="AL524" s="18"/>
    </row>
    <row r="525" spans="1:38" x14ac:dyDescent="0.3">
      <c r="A525" s="7" t="s">
        <v>1000</v>
      </c>
      <c r="B525" s="7" t="s">
        <v>629</v>
      </c>
      <c r="C525" s="13">
        <v>0</v>
      </c>
      <c r="D525" s="13">
        <v>0</v>
      </c>
      <c r="E525" s="13">
        <v>0</v>
      </c>
      <c r="F525" s="13">
        <v>0</v>
      </c>
      <c r="G525" s="14">
        <v>0</v>
      </c>
      <c r="H525" s="13">
        <v>0</v>
      </c>
      <c r="I525" s="13">
        <v>0</v>
      </c>
      <c r="J525" s="14">
        <v>0</v>
      </c>
      <c r="K525" s="13">
        <v>0</v>
      </c>
      <c r="L525" s="13">
        <v>0</v>
      </c>
      <c r="M525" s="14">
        <v>74725</v>
      </c>
      <c r="N525" s="13">
        <v>72605.02</v>
      </c>
      <c r="O525" s="13">
        <v>67089.56</v>
      </c>
      <c r="P525" s="15">
        <v>96712.467999999993</v>
      </c>
      <c r="Q525" s="16">
        <v>96598.35</v>
      </c>
      <c r="R525" s="13">
        <v>78945.23</v>
      </c>
      <c r="S525" s="17">
        <v>36607.999999999993</v>
      </c>
      <c r="T525" s="18">
        <v>32583</v>
      </c>
      <c r="U525" s="19">
        <v>32535.08</v>
      </c>
      <c r="V525" s="15">
        <v>115724.71</v>
      </c>
      <c r="W525" s="19">
        <v>115724.71</v>
      </c>
      <c r="X525" s="19">
        <v>42642.97</v>
      </c>
      <c r="Y525" s="19" t="e">
        <f>#REF!</f>
        <v>#REF!</v>
      </c>
      <c r="Z525" s="19"/>
      <c r="AA525" s="19" t="e">
        <f t="shared" ref="AA525:AC532" si="261">Y525</f>
        <v>#REF!</v>
      </c>
      <c r="AB525" s="19"/>
      <c r="AC525" s="19" t="e">
        <f t="shared" si="261"/>
        <v>#REF!</v>
      </c>
      <c r="AD525" s="19"/>
      <c r="AF525" s="105" t="s">
        <v>1775</v>
      </c>
      <c r="AG525" s="104"/>
      <c r="AI525" s="18" t="e">
        <f>#REF!</f>
        <v>#REF!</v>
      </c>
      <c r="AJ525" s="18" t="e">
        <f>#REF!</f>
        <v>#REF!</v>
      </c>
      <c r="AK525" s="18" t="e">
        <f>#REF!</f>
        <v>#REF!</v>
      </c>
      <c r="AL525" s="18" t="e">
        <f>#REF!</f>
        <v>#REF!</v>
      </c>
    </row>
    <row r="526" spans="1:38" x14ac:dyDescent="0.3">
      <c r="A526" s="7" t="s">
        <v>1001</v>
      </c>
      <c r="B526" s="7" t="s">
        <v>36</v>
      </c>
      <c r="C526" s="13">
        <v>0</v>
      </c>
      <c r="D526" s="13">
        <v>0</v>
      </c>
      <c r="E526" s="13">
        <v>0</v>
      </c>
      <c r="F526" s="13">
        <v>0</v>
      </c>
      <c r="G526" s="14">
        <v>0</v>
      </c>
      <c r="H526" s="13">
        <v>0</v>
      </c>
      <c r="I526" s="13">
        <v>0</v>
      </c>
      <c r="J526" s="14">
        <v>0</v>
      </c>
      <c r="K526" s="13">
        <v>0</v>
      </c>
      <c r="L526" s="13">
        <v>0</v>
      </c>
      <c r="M526" s="14">
        <v>5716.46</v>
      </c>
      <c r="N526" s="13">
        <v>5716.46</v>
      </c>
      <c r="O526" s="13">
        <v>5158.05</v>
      </c>
      <c r="P526" s="15">
        <v>7398.5038019999993</v>
      </c>
      <c r="Q526" s="16">
        <v>7398.5</v>
      </c>
      <c r="R526" s="13">
        <v>6465.05</v>
      </c>
      <c r="S526" s="17">
        <v>2800.5119999999993</v>
      </c>
      <c r="T526" s="18">
        <v>2800.5119999999993</v>
      </c>
      <c r="U526" s="19">
        <v>2523.88</v>
      </c>
      <c r="V526" s="15">
        <v>8852.94</v>
      </c>
      <c r="W526" s="19">
        <v>8852.94</v>
      </c>
      <c r="X526" s="19">
        <v>3380.98</v>
      </c>
      <c r="Y526" s="19" t="e">
        <f>#REF!</f>
        <v>#REF!</v>
      </c>
      <c r="Z526" s="19"/>
      <c r="AA526" s="19" t="e">
        <f t="shared" si="261"/>
        <v>#REF!</v>
      </c>
      <c r="AB526" s="19"/>
      <c r="AC526" s="19" t="e">
        <f t="shared" si="261"/>
        <v>#REF!</v>
      </c>
      <c r="AD526" s="19"/>
      <c r="AF526" s="104"/>
      <c r="AI526" s="18" t="e">
        <f>#REF!</f>
        <v>#REF!</v>
      </c>
      <c r="AJ526" s="18" t="e">
        <f>#REF!</f>
        <v>#REF!</v>
      </c>
      <c r="AK526" s="18" t="e">
        <f>#REF!</f>
        <v>#REF!</v>
      </c>
      <c r="AL526" s="18" t="e">
        <f>#REF!</f>
        <v>#REF!</v>
      </c>
    </row>
    <row r="527" spans="1:38" x14ac:dyDescent="0.3">
      <c r="A527" s="7" t="s">
        <v>1002</v>
      </c>
      <c r="B527" s="7" t="s">
        <v>38</v>
      </c>
      <c r="C527" s="13">
        <v>0</v>
      </c>
      <c r="D527" s="13">
        <v>0</v>
      </c>
      <c r="E527" s="13">
        <v>0</v>
      </c>
      <c r="F527" s="13">
        <v>0</v>
      </c>
      <c r="G527" s="14">
        <v>0</v>
      </c>
      <c r="H527" s="13">
        <v>0</v>
      </c>
      <c r="I527" s="13">
        <v>0</v>
      </c>
      <c r="J527" s="14">
        <v>0</v>
      </c>
      <c r="K527" s="13">
        <v>0</v>
      </c>
      <c r="L527" s="13">
        <v>0</v>
      </c>
      <c r="M527" s="14">
        <v>343.1</v>
      </c>
      <c r="N527" s="13">
        <v>343.1</v>
      </c>
      <c r="O527" s="13">
        <v>503.52</v>
      </c>
      <c r="P527" s="15">
        <v>569.07500000000005</v>
      </c>
      <c r="Q527" s="16">
        <v>793.19</v>
      </c>
      <c r="R527" s="13">
        <v>778.67</v>
      </c>
      <c r="S527" s="17">
        <v>0</v>
      </c>
      <c r="T527" s="18">
        <v>0</v>
      </c>
      <c r="U527" s="19">
        <v>0</v>
      </c>
      <c r="V527" s="15">
        <v>4948.7</v>
      </c>
      <c r="W527" s="19">
        <v>4948.7</v>
      </c>
      <c r="X527" s="19">
        <v>2474.2800000000002</v>
      </c>
      <c r="Y527" s="19" t="e">
        <f>#REF!+#REF!+#REF!</f>
        <v>#REF!</v>
      </c>
      <c r="Z527" s="19"/>
      <c r="AA527" s="19" t="e">
        <f t="shared" si="261"/>
        <v>#REF!</v>
      </c>
      <c r="AB527" s="19"/>
      <c r="AC527" s="19" t="e">
        <f t="shared" si="261"/>
        <v>#REF!</v>
      </c>
      <c r="AD527" s="19"/>
      <c r="AF527" s="104"/>
      <c r="AI527" s="18" t="e">
        <f>#REF!+#REF!+#REF!</f>
        <v>#REF!</v>
      </c>
      <c r="AJ527" s="18" t="e">
        <f>#REF!+#REF!+#REF!</f>
        <v>#REF!</v>
      </c>
      <c r="AK527" s="18" t="e">
        <f>#REF!+#REF!+#REF!</f>
        <v>#REF!</v>
      </c>
      <c r="AL527" s="18" t="e">
        <f>#REF!+#REF!+#REF!</f>
        <v>#REF!</v>
      </c>
    </row>
    <row r="528" spans="1:38" x14ac:dyDescent="0.3">
      <c r="A528" s="7" t="s">
        <v>1003</v>
      </c>
      <c r="B528" s="7" t="s">
        <v>40</v>
      </c>
      <c r="C528" s="13">
        <v>0</v>
      </c>
      <c r="D528" s="13">
        <v>0</v>
      </c>
      <c r="E528" s="13">
        <v>0</v>
      </c>
      <c r="F528" s="13">
        <v>0</v>
      </c>
      <c r="G528" s="14">
        <v>0</v>
      </c>
      <c r="H528" s="13">
        <v>0</v>
      </c>
      <c r="I528" s="13">
        <v>0</v>
      </c>
      <c r="J528" s="14">
        <v>0</v>
      </c>
      <c r="K528" s="13">
        <v>0</v>
      </c>
      <c r="L528" s="13">
        <v>0</v>
      </c>
      <c r="M528" s="14">
        <v>10716</v>
      </c>
      <c r="N528" s="13">
        <v>10716</v>
      </c>
      <c r="O528" s="13">
        <v>7576.82</v>
      </c>
      <c r="P528" s="15">
        <v>8568</v>
      </c>
      <c r="Q528" s="16">
        <v>6799.58</v>
      </c>
      <c r="R528" s="13">
        <v>6107.5</v>
      </c>
      <c r="S528" s="17">
        <v>0</v>
      </c>
      <c r="T528" s="18">
        <v>0</v>
      </c>
      <c r="U528" s="19">
        <v>0</v>
      </c>
      <c r="V528" s="15">
        <v>9780</v>
      </c>
      <c r="W528" s="19">
        <v>9780</v>
      </c>
      <c r="X528" s="19">
        <v>171.34</v>
      </c>
      <c r="Y528" s="19" t="e">
        <f>#REF!</f>
        <v>#REF!</v>
      </c>
      <c r="Z528" s="19"/>
      <c r="AA528" s="19" t="e">
        <f t="shared" si="261"/>
        <v>#REF!</v>
      </c>
      <c r="AB528" s="19"/>
      <c r="AC528" s="19" t="e">
        <f t="shared" si="261"/>
        <v>#REF!</v>
      </c>
      <c r="AD528" s="19"/>
      <c r="AF528" s="104"/>
      <c r="AI528" s="18" t="e">
        <f>#REF!</f>
        <v>#REF!</v>
      </c>
      <c r="AJ528" s="18" t="e">
        <f>#REF!</f>
        <v>#REF!</v>
      </c>
      <c r="AK528" s="18" t="e">
        <f>#REF!</f>
        <v>#REF!</v>
      </c>
      <c r="AL528" s="18" t="e">
        <f>#REF!</f>
        <v>#REF!</v>
      </c>
    </row>
    <row r="529" spans="1:38" x14ac:dyDescent="0.3">
      <c r="A529" s="7" t="s">
        <v>1004</v>
      </c>
      <c r="B529" s="7" t="s">
        <v>42</v>
      </c>
      <c r="C529" s="13">
        <v>0</v>
      </c>
      <c r="D529" s="13">
        <v>0</v>
      </c>
      <c r="E529" s="13">
        <v>0</v>
      </c>
      <c r="F529" s="13">
        <v>0</v>
      </c>
      <c r="G529" s="14">
        <v>0</v>
      </c>
      <c r="H529" s="13">
        <v>0</v>
      </c>
      <c r="I529" s="13">
        <v>0</v>
      </c>
      <c r="J529" s="14">
        <v>0</v>
      </c>
      <c r="K529" s="13">
        <v>0</v>
      </c>
      <c r="L529" s="13">
        <v>0</v>
      </c>
      <c r="M529" s="14">
        <v>666.32</v>
      </c>
      <c r="N529" s="13">
        <v>666.32</v>
      </c>
      <c r="O529" s="13">
        <v>189.96</v>
      </c>
      <c r="P529" s="15">
        <v>762.56050000000005</v>
      </c>
      <c r="Q529" s="16">
        <v>762.56</v>
      </c>
      <c r="R529" s="13">
        <v>-262.68</v>
      </c>
      <c r="S529" s="17">
        <v>0</v>
      </c>
      <c r="T529" s="18">
        <v>0</v>
      </c>
      <c r="U529" s="19">
        <v>0</v>
      </c>
      <c r="V529" s="15">
        <v>1028.08</v>
      </c>
      <c r="W529" s="19">
        <v>1028.08</v>
      </c>
      <c r="X529" s="19">
        <v>0</v>
      </c>
      <c r="Y529" s="19" t="e">
        <f>#REF!</f>
        <v>#REF!</v>
      </c>
      <c r="Z529" s="19"/>
      <c r="AA529" s="19" t="e">
        <f t="shared" si="261"/>
        <v>#REF!</v>
      </c>
      <c r="AB529" s="19"/>
      <c r="AC529" s="19" t="e">
        <f t="shared" si="261"/>
        <v>#REF!</v>
      </c>
      <c r="AD529" s="19"/>
      <c r="AF529" s="104"/>
      <c r="AI529" s="18" t="e">
        <f>#REF!</f>
        <v>#REF!</v>
      </c>
      <c r="AJ529" s="18" t="e">
        <f>#REF!</f>
        <v>#REF!</v>
      </c>
      <c r="AK529" s="18" t="e">
        <f>#REF!</f>
        <v>#REF!</v>
      </c>
      <c r="AL529" s="18" t="e">
        <f>#REF!</f>
        <v>#REF!</v>
      </c>
    </row>
    <row r="530" spans="1:38" x14ac:dyDescent="0.3">
      <c r="A530" s="7" t="s">
        <v>1005</v>
      </c>
      <c r="B530" s="7" t="s">
        <v>44</v>
      </c>
      <c r="C530" s="13">
        <v>0</v>
      </c>
      <c r="D530" s="13">
        <v>0</v>
      </c>
      <c r="E530" s="13">
        <v>0</v>
      </c>
      <c r="F530" s="13">
        <v>0</v>
      </c>
      <c r="G530" s="14">
        <v>0</v>
      </c>
      <c r="H530" s="13">
        <v>0</v>
      </c>
      <c r="I530" s="13">
        <v>0</v>
      </c>
      <c r="J530" s="14">
        <v>0</v>
      </c>
      <c r="K530" s="13">
        <v>0</v>
      </c>
      <c r="L530" s="13">
        <v>0</v>
      </c>
      <c r="M530" s="14">
        <v>228.8</v>
      </c>
      <c r="N530" s="13">
        <v>228.8</v>
      </c>
      <c r="O530" s="13">
        <v>247.88</v>
      </c>
      <c r="P530" s="15">
        <v>212.8</v>
      </c>
      <c r="Q530" s="16">
        <v>212.8</v>
      </c>
      <c r="R530" s="13">
        <v>193.98</v>
      </c>
      <c r="S530" s="17">
        <v>92.8</v>
      </c>
      <c r="T530" s="18">
        <v>92.8</v>
      </c>
      <c r="U530" s="19">
        <v>0</v>
      </c>
      <c r="V530" s="15">
        <v>22.4</v>
      </c>
      <c r="W530" s="19">
        <v>22.4</v>
      </c>
      <c r="X530" s="19">
        <v>11.2</v>
      </c>
      <c r="Y530" s="19" t="e">
        <f>#REF!</f>
        <v>#REF!</v>
      </c>
      <c r="Z530" s="19"/>
      <c r="AA530" s="19" t="e">
        <f t="shared" si="261"/>
        <v>#REF!</v>
      </c>
      <c r="AB530" s="19"/>
      <c r="AC530" s="19" t="e">
        <f t="shared" si="261"/>
        <v>#REF!</v>
      </c>
      <c r="AD530" s="19"/>
      <c r="AF530" s="104"/>
      <c r="AI530" s="18" t="e">
        <f>#REF!</f>
        <v>#REF!</v>
      </c>
      <c r="AJ530" s="18" t="e">
        <f>#REF!</f>
        <v>#REF!</v>
      </c>
      <c r="AK530" s="18" t="e">
        <f>#REF!</f>
        <v>#REF!</v>
      </c>
      <c r="AL530" s="18" t="e">
        <f>#REF!</f>
        <v>#REF!</v>
      </c>
    </row>
    <row r="531" spans="1:38" x14ac:dyDescent="0.3">
      <c r="A531" s="7" t="s">
        <v>1006</v>
      </c>
      <c r="B531" s="7" t="s">
        <v>46</v>
      </c>
      <c r="C531" s="13">
        <v>0</v>
      </c>
      <c r="D531" s="13">
        <v>0</v>
      </c>
      <c r="E531" s="13">
        <v>0</v>
      </c>
      <c r="F531" s="13">
        <v>0</v>
      </c>
      <c r="G531" s="14">
        <v>0</v>
      </c>
      <c r="H531" s="13">
        <v>0</v>
      </c>
      <c r="I531" s="13">
        <v>0</v>
      </c>
      <c r="J531" s="14">
        <v>0</v>
      </c>
      <c r="K531" s="13">
        <v>0</v>
      </c>
      <c r="L531" s="13">
        <v>0</v>
      </c>
      <c r="M531" s="14">
        <v>56</v>
      </c>
      <c r="N531" s="13">
        <v>56</v>
      </c>
      <c r="O531" s="13">
        <v>27.76</v>
      </c>
      <c r="P531" s="15">
        <v>34.69</v>
      </c>
      <c r="Q531" s="16">
        <v>130.63</v>
      </c>
      <c r="R531" s="13">
        <v>130.63</v>
      </c>
      <c r="S531" s="17">
        <v>135</v>
      </c>
      <c r="T531" s="18">
        <v>135</v>
      </c>
      <c r="U531" s="19">
        <v>37.700000000000003</v>
      </c>
      <c r="V531" s="15">
        <v>102</v>
      </c>
      <c r="W531" s="19">
        <v>102</v>
      </c>
      <c r="X531" s="19">
        <v>24.66</v>
      </c>
      <c r="Y531" s="19" t="e">
        <f>#REF!</f>
        <v>#REF!</v>
      </c>
      <c r="Z531" s="19"/>
      <c r="AA531" s="19" t="e">
        <f t="shared" si="261"/>
        <v>#REF!</v>
      </c>
      <c r="AB531" s="19"/>
      <c r="AC531" s="19" t="e">
        <f t="shared" si="261"/>
        <v>#REF!</v>
      </c>
      <c r="AD531" s="19"/>
      <c r="AF531" s="104"/>
      <c r="AI531" s="18" t="e">
        <f>#REF!</f>
        <v>#REF!</v>
      </c>
      <c r="AJ531" s="18" t="e">
        <f>#REF!</f>
        <v>#REF!</v>
      </c>
      <c r="AK531" s="18" t="e">
        <f>#REF!</f>
        <v>#REF!</v>
      </c>
      <c r="AL531" s="18" t="e">
        <f>#REF!</f>
        <v>#REF!</v>
      </c>
    </row>
    <row r="532" spans="1:38" x14ac:dyDescent="0.3">
      <c r="A532" s="7" t="s">
        <v>1007</v>
      </c>
      <c r="B532" s="7" t="s">
        <v>48</v>
      </c>
      <c r="C532" s="13">
        <v>0</v>
      </c>
      <c r="D532" s="13">
        <v>0</v>
      </c>
      <c r="E532" s="13">
        <v>0</v>
      </c>
      <c r="F532" s="13">
        <v>0</v>
      </c>
      <c r="G532" s="14">
        <v>0</v>
      </c>
      <c r="H532" s="13">
        <v>0</v>
      </c>
      <c r="I532" s="13">
        <v>0</v>
      </c>
      <c r="J532" s="14">
        <v>0</v>
      </c>
      <c r="K532" s="13">
        <v>0</v>
      </c>
      <c r="L532" s="13">
        <v>0</v>
      </c>
      <c r="M532" s="14">
        <v>422.66</v>
      </c>
      <c r="N532" s="13">
        <v>422.66</v>
      </c>
      <c r="O532" s="13">
        <v>304.72000000000003</v>
      </c>
      <c r="P532" s="15">
        <v>483.71375000000006</v>
      </c>
      <c r="Q532" s="16">
        <v>485.08</v>
      </c>
      <c r="R532" s="13">
        <v>485.08</v>
      </c>
      <c r="S532" s="17">
        <v>0</v>
      </c>
      <c r="T532" s="18">
        <v>0</v>
      </c>
      <c r="U532" s="19">
        <v>0</v>
      </c>
      <c r="V532" s="15">
        <v>644.73</v>
      </c>
      <c r="W532" s="19">
        <v>644.73</v>
      </c>
      <c r="X532" s="19">
        <v>107.46</v>
      </c>
      <c r="Y532" s="19" t="e">
        <f>#REF!</f>
        <v>#REF!</v>
      </c>
      <c r="Z532" s="19"/>
      <c r="AA532" s="19" t="e">
        <f t="shared" si="261"/>
        <v>#REF!</v>
      </c>
      <c r="AB532" s="19"/>
      <c r="AC532" s="19" t="e">
        <f t="shared" si="261"/>
        <v>#REF!</v>
      </c>
      <c r="AD532" s="19"/>
      <c r="AF532" s="104"/>
      <c r="AI532" s="18" t="e">
        <f>#REF!</f>
        <v>#REF!</v>
      </c>
      <c r="AJ532" s="18" t="e">
        <f>#REF!</f>
        <v>#REF!</v>
      </c>
      <c r="AK532" s="18" t="e">
        <f>#REF!</f>
        <v>#REF!</v>
      </c>
      <c r="AL532" s="18" t="e">
        <f>#REF!</f>
        <v>#REF!</v>
      </c>
    </row>
    <row r="533" spans="1:38" ht="24.6" x14ac:dyDescent="0.3">
      <c r="A533" s="7" t="s">
        <v>1008</v>
      </c>
      <c r="B533" s="7" t="s">
        <v>114</v>
      </c>
      <c r="C533" s="13">
        <v>0</v>
      </c>
      <c r="D533" s="13">
        <v>0</v>
      </c>
      <c r="E533" s="13">
        <v>0</v>
      </c>
      <c r="F533" s="13">
        <v>0</v>
      </c>
      <c r="G533" s="14">
        <v>0</v>
      </c>
      <c r="H533" s="13">
        <v>0</v>
      </c>
      <c r="I533" s="13">
        <v>0</v>
      </c>
      <c r="J533" s="14">
        <v>0</v>
      </c>
      <c r="K533" s="13">
        <v>0</v>
      </c>
      <c r="L533" s="13">
        <v>0</v>
      </c>
      <c r="M533" s="14">
        <v>55008</v>
      </c>
      <c r="N533" s="13">
        <v>56408</v>
      </c>
      <c r="O533" s="13">
        <v>56385.45</v>
      </c>
      <c r="P533" s="14">
        <v>37500</v>
      </c>
      <c r="Q533" s="16">
        <v>37500</v>
      </c>
      <c r="R533" s="13">
        <v>37500</v>
      </c>
      <c r="S533" s="17">
        <v>45000</v>
      </c>
      <c r="T533" s="18">
        <v>37705</v>
      </c>
      <c r="U533" s="19">
        <v>2500</v>
      </c>
      <c r="V533" s="15">
        <v>15000</v>
      </c>
      <c r="W533" s="19">
        <v>15000</v>
      </c>
      <c r="X533" s="19">
        <v>1895</v>
      </c>
      <c r="Y533" s="19">
        <v>17500</v>
      </c>
      <c r="Z533" s="19"/>
      <c r="AA533" s="19">
        <v>17500</v>
      </c>
      <c r="AB533" s="19"/>
      <c r="AC533" s="19">
        <v>17500</v>
      </c>
      <c r="AD533" s="19"/>
      <c r="AF533" s="106" t="s">
        <v>1009</v>
      </c>
      <c r="AI533" s="19">
        <f t="shared" ref="AI533:AI546" si="262">AC533</f>
        <v>17500</v>
      </c>
      <c r="AJ533" s="18">
        <f t="shared" ref="AJ533:AJ546" si="263">AC533</f>
        <v>17500</v>
      </c>
      <c r="AK533" s="18">
        <f t="shared" ref="AK533:AK546" si="264">AC533</f>
        <v>17500</v>
      </c>
      <c r="AL533" s="18">
        <f t="shared" ref="AL533:AL546" si="265">AC533</f>
        <v>17500</v>
      </c>
    </row>
    <row r="534" spans="1:38" x14ac:dyDescent="0.3">
      <c r="A534" s="7" t="s">
        <v>1010</v>
      </c>
      <c r="B534" s="7" t="s">
        <v>862</v>
      </c>
      <c r="C534" s="13">
        <v>0</v>
      </c>
      <c r="D534" s="13">
        <v>0</v>
      </c>
      <c r="E534" s="13">
        <v>0</v>
      </c>
      <c r="F534" s="13">
        <v>0</v>
      </c>
      <c r="G534" s="14">
        <v>0</v>
      </c>
      <c r="H534" s="13">
        <v>0</v>
      </c>
      <c r="I534" s="13">
        <v>0</v>
      </c>
      <c r="J534" s="14">
        <v>0</v>
      </c>
      <c r="K534" s="13">
        <v>0</v>
      </c>
      <c r="L534" s="13">
        <v>0</v>
      </c>
      <c r="M534" s="14">
        <v>0</v>
      </c>
      <c r="N534" s="13">
        <v>1235.78</v>
      </c>
      <c r="O534" s="13">
        <v>1261.03</v>
      </c>
      <c r="P534" s="14">
        <v>460.78</v>
      </c>
      <c r="Q534" s="16">
        <v>460.78</v>
      </c>
      <c r="R534" s="13">
        <v>240</v>
      </c>
      <c r="S534" s="17">
        <v>475</v>
      </c>
      <c r="T534" s="18">
        <v>1000</v>
      </c>
      <c r="U534" s="19">
        <v>775</v>
      </c>
      <c r="V534" s="15">
        <v>1075</v>
      </c>
      <c r="W534" s="19">
        <v>1075</v>
      </c>
      <c r="X534" s="19">
        <v>0</v>
      </c>
      <c r="Y534" s="19">
        <v>1000</v>
      </c>
      <c r="Z534" s="19"/>
      <c r="AA534" s="19">
        <v>1000</v>
      </c>
      <c r="AB534" s="19"/>
      <c r="AC534" s="19">
        <v>1000</v>
      </c>
      <c r="AD534" s="19"/>
      <c r="AF534" s="106" t="s">
        <v>1011</v>
      </c>
      <c r="AG534" s="12"/>
      <c r="AI534" s="19">
        <f t="shared" si="262"/>
        <v>1000</v>
      </c>
      <c r="AJ534" s="18">
        <f t="shared" si="263"/>
        <v>1000</v>
      </c>
      <c r="AK534" s="18">
        <f t="shared" si="264"/>
        <v>1000</v>
      </c>
      <c r="AL534" s="18">
        <f t="shared" si="265"/>
        <v>1000</v>
      </c>
    </row>
    <row r="535" spans="1:38" ht="86.4" x14ac:dyDescent="0.3">
      <c r="A535" s="7" t="s">
        <v>1012</v>
      </c>
      <c r="B535" s="7" t="s">
        <v>1013</v>
      </c>
      <c r="C535" s="13"/>
      <c r="D535" s="13"/>
      <c r="E535" s="13"/>
      <c r="F535" s="13"/>
      <c r="G535" s="14"/>
      <c r="H535" s="13"/>
      <c r="I535" s="13"/>
      <c r="J535" s="14"/>
      <c r="K535" s="13"/>
      <c r="L535" s="13"/>
      <c r="M535" s="14"/>
      <c r="N535" s="13"/>
      <c r="O535" s="13"/>
      <c r="P535" s="14"/>
      <c r="Q535" s="16">
        <v>2500</v>
      </c>
      <c r="R535" s="13">
        <v>2500</v>
      </c>
      <c r="S535" s="17">
        <v>0</v>
      </c>
      <c r="T535" s="18">
        <v>3500</v>
      </c>
      <c r="U535" s="19">
        <v>3500</v>
      </c>
      <c r="V535" s="15">
        <v>3750</v>
      </c>
      <c r="W535" s="19">
        <v>3750</v>
      </c>
      <c r="X535" s="19">
        <v>3728</v>
      </c>
      <c r="Y535" s="19">
        <v>8250</v>
      </c>
      <c r="Z535" s="19"/>
      <c r="AA535" s="19">
        <v>8250</v>
      </c>
      <c r="AB535" s="19"/>
      <c r="AC535" s="19">
        <v>8250</v>
      </c>
      <c r="AD535" s="19"/>
      <c r="AF535" s="106" t="s">
        <v>1014</v>
      </c>
      <c r="AG535" s="12" t="s">
        <v>1015</v>
      </c>
      <c r="AI535" s="19">
        <f t="shared" si="262"/>
        <v>8250</v>
      </c>
      <c r="AJ535" s="18">
        <f t="shared" si="263"/>
        <v>8250</v>
      </c>
      <c r="AK535" s="18">
        <f t="shared" si="264"/>
        <v>8250</v>
      </c>
      <c r="AL535" s="18">
        <f t="shared" si="265"/>
        <v>8250</v>
      </c>
    </row>
    <row r="536" spans="1:38" s="36" customFormat="1" ht="24" x14ac:dyDescent="0.3">
      <c r="A536" s="29" t="s">
        <v>1016</v>
      </c>
      <c r="B536" s="29" t="s">
        <v>135</v>
      </c>
      <c r="C536" s="30">
        <v>0</v>
      </c>
      <c r="D536" s="30">
        <v>0</v>
      </c>
      <c r="E536" s="30">
        <v>0</v>
      </c>
      <c r="F536" s="30">
        <v>0</v>
      </c>
      <c r="G536" s="31">
        <v>0</v>
      </c>
      <c r="H536" s="30">
        <v>0</v>
      </c>
      <c r="I536" s="30">
        <v>0</v>
      </c>
      <c r="J536" s="31">
        <v>0</v>
      </c>
      <c r="K536" s="30">
        <v>0</v>
      </c>
      <c r="L536" s="30">
        <v>0</v>
      </c>
      <c r="M536" s="31">
        <v>0</v>
      </c>
      <c r="N536" s="30">
        <v>5764.54</v>
      </c>
      <c r="O536" s="30">
        <v>6004.54</v>
      </c>
      <c r="P536" s="31">
        <v>0</v>
      </c>
      <c r="Q536" s="32">
        <v>1134.1199999999999</v>
      </c>
      <c r="R536" s="30">
        <v>1134.1199999999999</v>
      </c>
      <c r="S536" s="33">
        <v>5700</v>
      </c>
      <c r="T536" s="34">
        <v>5700</v>
      </c>
      <c r="U536" s="35">
        <v>2462</v>
      </c>
      <c r="V536" s="15">
        <v>4800</v>
      </c>
      <c r="W536" s="19">
        <v>4800</v>
      </c>
      <c r="X536" s="35">
        <v>846</v>
      </c>
      <c r="Y536" s="35">
        <v>22500</v>
      </c>
      <c r="Z536" s="35"/>
      <c r="AA536" s="35">
        <v>22500</v>
      </c>
      <c r="AB536" s="35"/>
      <c r="AC536" s="35">
        <v>22500</v>
      </c>
      <c r="AD536" s="35"/>
      <c r="AF536" s="107" t="s">
        <v>1017</v>
      </c>
      <c r="AG536" s="36" t="s">
        <v>1018</v>
      </c>
      <c r="AH536" s="36" t="s">
        <v>1019</v>
      </c>
      <c r="AI536" s="35">
        <f t="shared" si="262"/>
        <v>22500</v>
      </c>
      <c r="AJ536" s="34">
        <f t="shared" si="263"/>
        <v>22500</v>
      </c>
      <c r="AK536" s="34">
        <f t="shared" si="264"/>
        <v>22500</v>
      </c>
      <c r="AL536" s="34">
        <f t="shared" si="265"/>
        <v>22500</v>
      </c>
    </row>
    <row r="537" spans="1:38" x14ac:dyDescent="0.3">
      <c r="A537" s="7" t="s">
        <v>1020</v>
      </c>
      <c r="B537" s="7" t="s">
        <v>69</v>
      </c>
      <c r="C537" s="13">
        <v>0</v>
      </c>
      <c r="D537" s="13">
        <v>0</v>
      </c>
      <c r="E537" s="13">
        <v>0</v>
      </c>
      <c r="F537" s="13">
        <v>0</v>
      </c>
      <c r="G537" s="14">
        <v>0</v>
      </c>
      <c r="H537" s="13">
        <v>0</v>
      </c>
      <c r="I537" s="13">
        <v>0</v>
      </c>
      <c r="J537" s="14">
        <v>0</v>
      </c>
      <c r="K537" s="13">
        <v>0</v>
      </c>
      <c r="L537" s="13">
        <v>0</v>
      </c>
      <c r="M537" s="14">
        <v>500</v>
      </c>
      <c r="N537" s="13">
        <v>2.5</v>
      </c>
      <c r="O537" s="13">
        <v>2.5</v>
      </c>
      <c r="P537" s="14">
        <v>444.72</v>
      </c>
      <c r="Q537" s="16">
        <v>86.57</v>
      </c>
      <c r="R537" s="13">
        <v>0</v>
      </c>
      <c r="S537" s="17">
        <v>380</v>
      </c>
      <c r="T537" s="18">
        <v>380</v>
      </c>
      <c r="U537" s="19">
        <v>0</v>
      </c>
      <c r="V537" s="15">
        <v>2000</v>
      </c>
      <c r="W537" s="19">
        <v>2000</v>
      </c>
      <c r="X537" s="19">
        <v>369.49</v>
      </c>
      <c r="Y537" s="19">
        <v>1500</v>
      </c>
      <c r="Z537" s="19"/>
      <c r="AA537" s="19">
        <v>1500</v>
      </c>
      <c r="AB537" s="19"/>
      <c r="AC537" s="19">
        <v>1500</v>
      </c>
      <c r="AD537" s="19"/>
      <c r="AF537" s="106" t="s">
        <v>1021</v>
      </c>
      <c r="AI537" s="19">
        <f t="shared" si="262"/>
        <v>1500</v>
      </c>
      <c r="AJ537" s="18">
        <f t="shared" si="263"/>
        <v>1500</v>
      </c>
      <c r="AK537" s="18">
        <f t="shared" si="264"/>
        <v>1500</v>
      </c>
      <c r="AL537" s="18">
        <f t="shared" si="265"/>
        <v>1500</v>
      </c>
    </row>
    <row r="538" spans="1:38" x14ac:dyDescent="0.3">
      <c r="A538" s="7" t="s">
        <v>1022</v>
      </c>
      <c r="B538" s="7" t="s">
        <v>462</v>
      </c>
      <c r="C538" s="13">
        <v>0</v>
      </c>
      <c r="D538" s="13">
        <v>0</v>
      </c>
      <c r="E538" s="13">
        <v>0</v>
      </c>
      <c r="F538" s="13">
        <v>0</v>
      </c>
      <c r="G538" s="14">
        <v>0</v>
      </c>
      <c r="H538" s="13">
        <v>0</v>
      </c>
      <c r="I538" s="13">
        <v>0</v>
      </c>
      <c r="J538" s="14">
        <v>0</v>
      </c>
      <c r="K538" s="13">
        <v>0</v>
      </c>
      <c r="L538" s="13">
        <v>0</v>
      </c>
      <c r="M538" s="14">
        <v>500</v>
      </c>
      <c r="N538" s="13">
        <v>512.4</v>
      </c>
      <c r="O538" s="13">
        <v>512.4</v>
      </c>
      <c r="P538" s="14">
        <v>94.5</v>
      </c>
      <c r="Q538" s="16">
        <v>671.2</v>
      </c>
      <c r="R538" s="13">
        <v>671.2</v>
      </c>
      <c r="S538" s="17">
        <v>617.5</v>
      </c>
      <c r="T538" s="18">
        <v>617.5</v>
      </c>
      <c r="U538" s="19">
        <v>0</v>
      </c>
      <c r="V538" s="15">
        <v>200</v>
      </c>
      <c r="W538" s="19">
        <v>200</v>
      </c>
      <c r="X538" s="19">
        <v>0</v>
      </c>
      <c r="Y538" s="19">
        <v>200</v>
      </c>
      <c r="Z538" s="19"/>
      <c r="AA538" s="19">
        <v>200</v>
      </c>
      <c r="AB538" s="19"/>
      <c r="AC538" s="19">
        <v>200</v>
      </c>
      <c r="AD538" s="19"/>
      <c r="AI538" s="19">
        <f t="shared" si="262"/>
        <v>200</v>
      </c>
      <c r="AJ538" s="18">
        <f t="shared" si="263"/>
        <v>200</v>
      </c>
      <c r="AK538" s="18">
        <f t="shared" si="264"/>
        <v>200</v>
      </c>
      <c r="AL538" s="18">
        <f t="shared" si="265"/>
        <v>200</v>
      </c>
    </row>
    <row r="539" spans="1:38" x14ac:dyDescent="0.3">
      <c r="A539" s="7" t="s">
        <v>1023</v>
      </c>
      <c r="B539" s="7" t="s">
        <v>71</v>
      </c>
      <c r="C539" s="13">
        <v>0</v>
      </c>
      <c r="D539" s="13">
        <v>0</v>
      </c>
      <c r="E539" s="13">
        <v>0</v>
      </c>
      <c r="F539" s="13">
        <v>0</v>
      </c>
      <c r="G539" s="14">
        <v>0</v>
      </c>
      <c r="H539" s="13">
        <v>0</v>
      </c>
      <c r="I539" s="13">
        <v>0</v>
      </c>
      <c r="J539" s="14">
        <v>0</v>
      </c>
      <c r="K539" s="13">
        <v>0</v>
      </c>
      <c r="L539" s="13">
        <v>0</v>
      </c>
      <c r="M539" s="14">
        <v>500</v>
      </c>
      <c r="N539" s="13">
        <v>2100.54</v>
      </c>
      <c r="O539" s="13">
        <v>2100.54</v>
      </c>
      <c r="P539" s="14">
        <v>3500</v>
      </c>
      <c r="Q539" s="16">
        <v>2697.45</v>
      </c>
      <c r="R539" s="13">
        <v>2697.45</v>
      </c>
      <c r="S539" s="17">
        <v>2850</v>
      </c>
      <c r="T539" s="18">
        <v>2850</v>
      </c>
      <c r="U539" s="19">
        <v>1220</v>
      </c>
      <c r="V539" s="15">
        <v>5000</v>
      </c>
      <c r="W539" s="19">
        <v>5000</v>
      </c>
      <c r="X539" s="19">
        <v>421.85</v>
      </c>
      <c r="Y539" s="19">
        <v>3500</v>
      </c>
      <c r="Z539" s="19"/>
      <c r="AA539" s="19">
        <v>3500</v>
      </c>
      <c r="AB539" s="19"/>
      <c r="AC539" s="19">
        <v>3500</v>
      </c>
      <c r="AD539" s="19"/>
      <c r="AF539" s="106" t="s">
        <v>1024</v>
      </c>
      <c r="AI539" s="19">
        <f t="shared" si="262"/>
        <v>3500</v>
      </c>
      <c r="AJ539" s="18">
        <f t="shared" si="263"/>
        <v>3500</v>
      </c>
      <c r="AK539" s="18">
        <f t="shared" si="264"/>
        <v>3500</v>
      </c>
      <c r="AL539" s="18">
        <f t="shared" si="265"/>
        <v>3500</v>
      </c>
    </row>
    <row r="540" spans="1:38" x14ac:dyDescent="0.3">
      <c r="A540" s="7" t="s">
        <v>1025</v>
      </c>
      <c r="B540" s="7" t="s">
        <v>73</v>
      </c>
      <c r="C540" s="13">
        <v>0</v>
      </c>
      <c r="D540" s="13">
        <v>0</v>
      </c>
      <c r="E540" s="13">
        <v>0</v>
      </c>
      <c r="F540" s="13">
        <v>0</v>
      </c>
      <c r="G540" s="14">
        <v>0</v>
      </c>
      <c r="H540" s="13">
        <v>0</v>
      </c>
      <c r="I540" s="13">
        <v>0</v>
      </c>
      <c r="J540" s="14">
        <v>0</v>
      </c>
      <c r="K540" s="13">
        <v>0</v>
      </c>
      <c r="L540" s="13">
        <v>0</v>
      </c>
      <c r="M540" s="14">
        <v>500</v>
      </c>
      <c r="N540" s="13">
        <v>355.5</v>
      </c>
      <c r="O540" s="13">
        <v>355.5</v>
      </c>
      <c r="P540" s="14">
        <v>500</v>
      </c>
      <c r="Q540" s="16">
        <v>965</v>
      </c>
      <c r="R540" s="13">
        <v>965</v>
      </c>
      <c r="S540" s="17">
        <v>570</v>
      </c>
      <c r="T540" s="18">
        <v>570</v>
      </c>
      <c r="U540" s="19">
        <v>0</v>
      </c>
      <c r="V540" s="15">
        <v>1000</v>
      </c>
      <c r="W540" s="19">
        <v>1000</v>
      </c>
      <c r="X540" s="19">
        <v>779</v>
      </c>
      <c r="Y540" s="19">
        <v>1800</v>
      </c>
      <c r="Z540" s="19"/>
      <c r="AA540" s="19">
        <v>1800</v>
      </c>
      <c r="AB540" s="19"/>
      <c r="AC540" s="19">
        <v>1800</v>
      </c>
      <c r="AD540" s="19"/>
      <c r="AF540" s="106" t="s">
        <v>1024</v>
      </c>
      <c r="AI540" s="19">
        <f t="shared" si="262"/>
        <v>1800</v>
      </c>
      <c r="AJ540" s="18">
        <f t="shared" si="263"/>
        <v>1800</v>
      </c>
      <c r="AK540" s="18">
        <f t="shared" si="264"/>
        <v>1800</v>
      </c>
      <c r="AL540" s="18">
        <f t="shared" si="265"/>
        <v>1800</v>
      </c>
    </row>
    <row r="541" spans="1:38" x14ac:dyDescent="0.3">
      <c r="A541" s="7" t="s">
        <v>1026</v>
      </c>
      <c r="B541" s="7" t="s">
        <v>1027</v>
      </c>
      <c r="C541" s="13"/>
      <c r="D541" s="13"/>
      <c r="E541" s="13"/>
      <c r="F541" s="13"/>
      <c r="G541" s="14">
        <v>0</v>
      </c>
      <c r="H541" s="13"/>
      <c r="I541" s="13">
        <v>0</v>
      </c>
      <c r="J541" s="14">
        <v>0</v>
      </c>
      <c r="K541" s="13">
        <v>0</v>
      </c>
      <c r="L541" s="13"/>
      <c r="M541" s="14">
        <v>0</v>
      </c>
      <c r="N541" s="13">
        <v>0</v>
      </c>
      <c r="O541" s="13">
        <v>0</v>
      </c>
      <c r="P541" s="14">
        <v>12500</v>
      </c>
      <c r="Q541" s="16">
        <v>17260</v>
      </c>
      <c r="R541" s="13">
        <v>11450</v>
      </c>
      <c r="S541" s="17">
        <v>17100</v>
      </c>
      <c r="T541" s="18">
        <v>17100</v>
      </c>
      <c r="U541" s="19">
        <v>14565.81</v>
      </c>
      <c r="V541" s="15">
        <v>15000</v>
      </c>
      <c r="W541" s="19">
        <v>15000</v>
      </c>
      <c r="X541" s="19">
        <v>6317.25</v>
      </c>
      <c r="Y541" s="19">
        <v>20000</v>
      </c>
      <c r="Z541" s="19"/>
      <c r="AA541" s="19">
        <v>20000</v>
      </c>
      <c r="AB541" s="19"/>
      <c r="AC541" s="19">
        <v>20000</v>
      </c>
      <c r="AD541" s="19"/>
      <c r="AF541" s="106" t="s">
        <v>1028</v>
      </c>
      <c r="AG541" t="s">
        <v>1029</v>
      </c>
      <c r="AI541" s="19">
        <f t="shared" si="262"/>
        <v>20000</v>
      </c>
      <c r="AJ541" s="18">
        <f t="shared" si="263"/>
        <v>20000</v>
      </c>
      <c r="AK541" s="18">
        <f t="shared" si="264"/>
        <v>20000</v>
      </c>
      <c r="AL541" s="18">
        <f t="shared" si="265"/>
        <v>20000</v>
      </c>
    </row>
    <row r="542" spans="1:38" x14ac:dyDescent="0.3">
      <c r="A542" s="7" t="s">
        <v>1030</v>
      </c>
      <c r="B542" s="7" t="s">
        <v>75</v>
      </c>
      <c r="C542" s="13">
        <v>0</v>
      </c>
      <c r="D542" s="13">
        <v>0</v>
      </c>
      <c r="E542" s="13">
        <v>0</v>
      </c>
      <c r="F542" s="13">
        <v>0</v>
      </c>
      <c r="G542" s="14">
        <v>0</v>
      </c>
      <c r="H542" s="13">
        <v>0</v>
      </c>
      <c r="I542" s="13">
        <v>0</v>
      </c>
      <c r="J542" s="14">
        <v>0</v>
      </c>
      <c r="K542" s="13">
        <v>0</v>
      </c>
      <c r="L542" s="13">
        <v>0</v>
      </c>
      <c r="M542" s="14">
        <v>500</v>
      </c>
      <c r="N542" s="13">
        <v>418.1</v>
      </c>
      <c r="O542" s="13">
        <v>418.1</v>
      </c>
      <c r="P542" s="14">
        <v>500</v>
      </c>
      <c r="Q542" s="16">
        <v>500</v>
      </c>
      <c r="R542" s="13">
        <v>299.89999999999998</v>
      </c>
      <c r="S542" s="17">
        <v>475</v>
      </c>
      <c r="T542" s="18">
        <v>475</v>
      </c>
      <c r="U542" s="19">
        <v>174.9</v>
      </c>
      <c r="V542" s="15">
        <v>475</v>
      </c>
      <c r="W542" s="19">
        <v>475</v>
      </c>
      <c r="X542" s="19">
        <v>334.9</v>
      </c>
      <c r="Y542" s="19">
        <f>500+34.9</f>
        <v>534.9</v>
      </c>
      <c r="Z542" s="19"/>
      <c r="AA542" s="19">
        <f>500+34.9</f>
        <v>534.9</v>
      </c>
      <c r="AB542" s="19"/>
      <c r="AC542" s="19">
        <f>500+34.9</f>
        <v>534.9</v>
      </c>
      <c r="AD542" s="19"/>
      <c r="AF542" s="106" t="s">
        <v>1031</v>
      </c>
      <c r="AI542" s="19">
        <f t="shared" si="262"/>
        <v>534.9</v>
      </c>
      <c r="AJ542" s="18">
        <f t="shared" si="263"/>
        <v>534.9</v>
      </c>
      <c r="AK542" s="18">
        <f t="shared" si="264"/>
        <v>534.9</v>
      </c>
      <c r="AL542" s="18">
        <f t="shared" si="265"/>
        <v>534.9</v>
      </c>
    </row>
    <row r="543" spans="1:38" x14ac:dyDescent="0.3">
      <c r="A543" s="7" t="s">
        <v>1032</v>
      </c>
      <c r="B543" s="7" t="s">
        <v>1033</v>
      </c>
      <c r="C543" s="13">
        <v>0</v>
      </c>
      <c r="D543" s="13">
        <v>0</v>
      </c>
      <c r="E543" s="13">
        <v>0</v>
      </c>
      <c r="F543" s="13">
        <v>0</v>
      </c>
      <c r="G543" s="14">
        <v>0</v>
      </c>
      <c r="H543" s="13">
        <v>0</v>
      </c>
      <c r="I543" s="13">
        <v>0</v>
      </c>
      <c r="J543" s="14">
        <v>0</v>
      </c>
      <c r="K543" s="13">
        <v>0</v>
      </c>
      <c r="L543" s="13">
        <v>0</v>
      </c>
      <c r="M543" s="14">
        <v>0</v>
      </c>
      <c r="N543" s="13">
        <v>2561.89</v>
      </c>
      <c r="O543" s="13">
        <v>2561.89</v>
      </c>
      <c r="P543" s="14">
        <v>2511.89</v>
      </c>
      <c r="Q543" s="16">
        <v>2511.89</v>
      </c>
      <c r="R543" s="13">
        <v>660</v>
      </c>
      <c r="S543" s="17">
        <v>2375</v>
      </c>
      <c r="T543" s="18">
        <v>2375</v>
      </c>
      <c r="U543" s="19">
        <v>874</v>
      </c>
      <c r="V543" s="15">
        <v>2500</v>
      </c>
      <c r="W543" s="19">
        <v>2500</v>
      </c>
      <c r="X543" s="19">
        <v>988.53</v>
      </c>
      <c r="Y543" s="19">
        <v>3000</v>
      </c>
      <c r="Z543" s="19"/>
      <c r="AA543" s="19">
        <v>3000</v>
      </c>
      <c r="AB543" s="19"/>
      <c r="AC543" s="19">
        <v>3000</v>
      </c>
      <c r="AD543" s="19"/>
      <c r="AF543" s="106" t="s">
        <v>1034</v>
      </c>
      <c r="AI543" s="19">
        <f t="shared" si="262"/>
        <v>3000</v>
      </c>
      <c r="AJ543" s="18">
        <f t="shared" si="263"/>
        <v>3000</v>
      </c>
      <c r="AK543" s="18">
        <f t="shared" si="264"/>
        <v>3000</v>
      </c>
      <c r="AL543" s="18">
        <f t="shared" si="265"/>
        <v>3000</v>
      </c>
    </row>
    <row r="544" spans="1:38" x14ac:dyDescent="0.3">
      <c r="A544" s="7" t="s">
        <v>1035</v>
      </c>
      <c r="B544" s="7" t="s">
        <v>167</v>
      </c>
      <c r="C544" s="13">
        <v>0</v>
      </c>
      <c r="D544" s="13">
        <v>0</v>
      </c>
      <c r="E544" s="13">
        <v>0</v>
      </c>
      <c r="F544" s="13">
        <v>0</v>
      </c>
      <c r="G544" s="14">
        <v>0</v>
      </c>
      <c r="H544" s="13">
        <v>0</v>
      </c>
      <c r="I544" s="13">
        <v>0</v>
      </c>
      <c r="J544" s="14">
        <v>0</v>
      </c>
      <c r="K544" s="13">
        <v>0</v>
      </c>
      <c r="L544" s="13">
        <v>0</v>
      </c>
      <c r="M544" s="14">
        <v>250</v>
      </c>
      <c r="N544" s="13">
        <v>0</v>
      </c>
      <c r="O544" s="13">
        <v>0</v>
      </c>
      <c r="P544" s="14">
        <v>250</v>
      </c>
      <c r="Q544" s="16">
        <v>250</v>
      </c>
      <c r="R544" s="13">
        <v>0</v>
      </c>
      <c r="S544" s="17">
        <v>0</v>
      </c>
      <c r="T544" s="18">
        <v>0</v>
      </c>
      <c r="U544" s="19">
        <v>0</v>
      </c>
      <c r="V544" s="15">
        <v>250</v>
      </c>
      <c r="W544" s="19">
        <v>250</v>
      </c>
      <c r="X544" s="19">
        <v>0</v>
      </c>
      <c r="Y544" s="19">
        <v>100</v>
      </c>
      <c r="Z544" s="19"/>
      <c r="AA544" s="19">
        <v>100</v>
      </c>
      <c r="AB544" s="19"/>
      <c r="AC544" s="19">
        <v>100</v>
      </c>
      <c r="AD544" s="19"/>
      <c r="AF544" s="106" t="s">
        <v>1036</v>
      </c>
      <c r="AI544" s="19">
        <f t="shared" si="262"/>
        <v>100</v>
      </c>
      <c r="AJ544" s="18">
        <f t="shared" si="263"/>
        <v>100</v>
      </c>
      <c r="AK544" s="18">
        <f t="shared" si="264"/>
        <v>100</v>
      </c>
      <c r="AL544" s="18">
        <f t="shared" si="265"/>
        <v>100</v>
      </c>
    </row>
    <row r="545" spans="1:38" hidden="1" x14ac:dyDescent="0.3">
      <c r="A545" s="7" t="s">
        <v>1037</v>
      </c>
      <c r="B545" s="7" t="s">
        <v>86</v>
      </c>
      <c r="C545" s="13">
        <v>0</v>
      </c>
      <c r="D545" s="13">
        <v>0</v>
      </c>
      <c r="E545" s="13">
        <v>0</v>
      </c>
      <c r="F545" s="13">
        <v>0</v>
      </c>
      <c r="G545" s="14">
        <v>0</v>
      </c>
      <c r="H545" s="13">
        <v>0</v>
      </c>
      <c r="I545" s="13">
        <v>0</v>
      </c>
      <c r="J545" s="14">
        <v>0</v>
      </c>
      <c r="K545" s="13">
        <v>0</v>
      </c>
      <c r="L545" s="13">
        <v>0</v>
      </c>
      <c r="M545" s="14">
        <v>250</v>
      </c>
      <c r="N545" s="13">
        <v>329.74</v>
      </c>
      <c r="O545" s="13">
        <v>329.74</v>
      </c>
      <c r="P545" s="14">
        <v>0</v>
      </c>
      <c r="Q545" s="19">
        <v>0</v>
      </c>
      <c r="R545" s="18">
        <v>0</v>
      </c>
      <c r="S545" s="17">
        <v>0</v>
      </c>
      <c r="T545" s="18">
        <v>0</v>
      </c>
      <c r="U545" s="19">
        <v>0</v>
      </c>
      <c r="V545" s="15">
        <v>0</v>
      </c>
      <c r="W545" s="19">
        <v>0</v>
      </c>
      <c r="X545" s="19">
        <v>0</v>
      </c>
      <c r="Y545" s="19">
        <v>0</v>
      </c>
      <c r="Z545" s="19"/>
      <c r="AA545" s="19">
        <v>0</v>
      </c>
      <c r="AB545" s="19"/>
      <c r="AC545" s="19">
        <v>0</v>
      </c>
      <c r="AD545" s="19"/>
      <c r="AI545" s="19">
        <f t="shared" si="262"/>
        <v>0</v>
      </c>
      <c r="AJ545" s="18">
        <f t="shared" si="263"/>
        <v>0</v>
      </c>
      <c r="AK545" s="18">
        <f t="shared" si="264"/>
        <v>0</v>
      </c>
      <c r="AL545" s="18">
        <f t="shared" si="265"/>
        <v>0</v>
      </c>
    </row>
    <row r="546" spans="1:38" x14ac:dyDescent="0.3">
      <c r="A546" s="7" t="s">
        <v>1038</v>
      </c>
      <c r="B546" s="7" t="s">
        <v>1039</v>
      </c>
      <c r="C546" s="13"/>
      <c r="D546" s="13"/>
      <c r="E546" s="13"/>
      <c r="F546" s="13"/>
      <c r="G546" s="14"/>
      <c r="H546" s="13"/>
      <c r="I546" s="13"/>
      <c r="J546" s="14"/>
      <c r="K546" s="13"/>
      <c r="L546" s="13"/>
      <c r="M546" s="14"/>
      <c r="N546" s="13"/>
      <c r="O546" s="13"/>
      <c r="P546" s="14"/>
      <c r="Q546" s="16">
        <v>40000</v>
      </c>
      <c r="R546" s="13">
        <v>0</v>
      </c>
      <c r="S546" s="17">
        <v>0</v>
      </c>
      <c r="T546" s="18">
        <v>40000</v>
      </c>
      <c r="U546" s="19">
        <v>1842.68</v>
      </c>
      <c r="V546" s="15">
        <v>0</v>
      </c>
      <c r="W546" s="19">
        <v>0</v>
      </c>
      <c r="X546" s="19">
        <v>0</v>
      </c>
      <c r="Y546" s="19">
        <v>0</v>
      </c>
      <c r="Z546" s="19"/>
      <c r="AA546" s="19">
        <v>0</v>
      </c>
      <c r="AB546" s="19"/>
      <c r="AC546" s="19">
        <v>0</v>
      </c>
      <c r="AD546" s="19"/>
      <c r="AI546" s="19">
        <f t="shared" si="262"/>
        <v>0</v>
      </c>
      <c r="AJ546" s="18">
        <f t="shared" si="263"/>
        <v>0</v>
      </c>
      <c r="AK546" s="18">
        <f t="shared" si="264"/>
        <v>0</v>
      </c>
      <c r="AL546" s="18">
        <f t="shared" si="265"/>
        <v>0</v>
      </c>
    </row>
    <row r="547" spans="1:38" x14ac:dyDescent="0.3">
      <c r="A547" s="21" t="s">
        <v>87</v>
      </c>
      <c r="B547" s="21" t="s">
        <v>1040</v>
      </c>
      <c r="C547" s="22">
        <f>SUM(C525:C545)</f>
        <v>0</v>
      </c>
      <c r="D547" s="22">
        <f t="shared" ref="D547:O547" si="266">SUM(D525:D545)</f>
        <v>0</v>
      </c>
      <c r="E547" s="22">
        <f t="shared" si="266"/>
        <v>0</v>
      </c>
      <c r="F547" s="22">
        <f t="shared" si="266"/>
        <v>0</v>
      </c>
      <c r="G547" s="22">
        <f>SUM(G525:G545)</f>
        <v>0</v>
      </c>
      <c r="H547" s="22">
        <f t="shared" si="266"/>
        <v>0</v>
      </c>
      <c r="I547" s="22">
        <f t="shared" si="266"/>
        <v>0</v>
      </c>
      <c r="J547" s="22">
        <f>SUM(J525:J545)</f>
        <v>0</v>
      </c>
      <c r="K547" s="22">
        <f t="shared" si="266"/>
        <v>0</v>
      </c>
      <c r="L547" s="22">
        <f t="shared" si="266"/>
        <v>0</v>
      </c>
      <c r="M547" s="22">
        <f>SUM(M525:M545)</f>
        <v>150882.34000000003</v>
      </c>
      <c r="N547" s="22">
        <f t="shared" si="266"/>
        <v>160443.35000000006</v>
      </c>
      <c r="O547" s="22">
        <f t="shared" si="266"/>
        <v>151029.96000000005</v>
      </c>
      <c r="P547" s="22">
        <f>SUM(P525:P545)</f>
        <v>173003.70105199999</v>
      </c>
      <c r="Q547" s="22">
        <f t="shared" ref="Q547:U547" si="267">SUM(Q525:Q546)</f>
        <v>219717.70000000004</v>
      </c>
      <c r="R547" s="22">
        <f t="shared" si="267"/>
        <v>150961.13000000003</v>
      </c>
      <c r="S547" s="22">
        <f t="shared" si="267"/>
        <v>115178.81200000001</v>
      </c>
      <c r="T547" s="22">
        <f>SUM(T525:T546)</f>
        <v>147883.81200000001</v>
      </c>
      <c r="U547" s="22">
        <f t="shared" si="267"/>
        <v>63011.049999999996</v>
      </c>
      <c r="V547" s="22">
        <f>SUM(V525:V546)</f>
        <v>192153.56</v>
      </c>
      <c r="W547" s="22">
        <f>SUM(W525:W546)</f>
        <v>192153.56</v>
      </c>
      <c r="X547" s="22">
        <f>SUM(X525:X546)</f>
        <v>64492.909999999996</v>
      </c>
      <c r="Y547" s="22" t="e">
        <f>SUM(Y525:Y546)</f>
        <v>#REF!</v>
      </c>
      <c r="Z547" s="22">
        <f t="shared" ref="Z547:AC547" si="268">SUM(Z525:Z546)</f>
        <v>0</v>
      </c>
      <c r="AA547" s="22" t="e">
        <f t="shared" si="268"/>
        <v>#REF!</v>
      </c>
      <c r="AB547" s="22">
        <f t="shared" si="268"/>
        <v>0</v>
      </c>
      <c r="AC547" s="22" t="e">
        <f t="shared" si="268"/>
        <v>#REF!</v>
      </c>
      <c r="AD547" s="22"/>
      <c r="AE547" s="22"/>
      <c r="AF547" s="22"/>
      <c r="AG547" s="22"/>
      <c r="AH547" s="22"/>
      <c r="AI547" s="22" t="e">
        <f>SUM(AI525:AI546)</f>
        <v>#REF!</v>
      </c>
      <c r="AJ547" s="22" t="e">
        <f>SUM(AJ525:AJ546)</f>
        <v>#REF!</v>
      </c>
      <c r="AK547" s="22" t="e">
        <f t="shared" ref="AK547:AL547" si="269">SUM(AK525:AK546)</f>
        <v>#REF!</v>
      </c>
      <c r="AL547" s="22" t="e">
        <f t="shared" si="269"/>
        <v>#REF!</v>
      </c>
    </row>
    <row r="548" spans="1:38" hidden="1" x14ac:dyDescent="0.3">
      <c r="A548" s="7" t="s">
        <v>1041</v>
      </c>
      <c r="B548" s="7" t="s">
        <v>1042</v>
      </c>
      <c r="C548" s="13"/>
      <c r="D548" s="13"/>
      <c r="E548" s="13"/>
      <c r="F548" s="13"/>
      <c r="G548" s="13"/>
      <c r="H548" s="13"/>
      <c r="I548" s="13"/>
      <c r="J548" s="13"/>
      <c r="K548" s="13"/>
      <c r="L548" s="13"/>
      <c r="M548" s="13"/>
      <c r="N548" s="13"/>
      <c r="O548" s="13"/>
      <c r="S548" s="18"/>
      <c r="T548" s="18"/>
      <c r="U548" s="19"/>
      <c r="V548" s="19"/>
      <c r="W548" s="19"/>
      <c r="X548" s="19"/>
      <c r="Y548" s="19"/>
      <c r="Z548" s="19"/>
      <c r="AA548" s="19"/>
      <c r="AB548" s="19"/>
      <c r="AC548" s="19"/>
      <c r="AD548" s="19"/>
      <c r="AJ548" s="18"/>
      <c r="AK548" s="18"/>
      <c r="AL548" s="18"/>
    </row>
    <row r="549" spans="1:38" hidden="1" x14ac:dyDescent="0.3">
      <c r="A549" s="7" t="s">
        <v>1043</v>
      </c>
      <c r="B549" s="7" t="s">
        <v>1044</v>
      </c>
      <c r="C549" s="13">
        <v>0</v>
      </c>
      <c r="D549" s="13">
        <v>4569.2</v>
      </c>
      <c r="E549" s="13">
        <v>0</v>
      </c>
      <c r="F549" s="13">
        <v>0</v>
      </c>
      <c r="G549" s="14">
        <v>0</v>
      </c>
      <c r="H549" s="13">
        <v>0</v>
      </c>
      <c r="I549" s="13">
        <v>0</v>
      </c>
      <c r="J549" s="14">
        <v>0</v>
      </c>
      <c r="K549" s="13">
        <v>0</v>
      </c>
      <c r="L549" s="13">
        <v>0</v>
      </c>
      <c r="M549" s="14">
        <v>0</v>
      </c>
      <c r="N549" s="13">
        <v>0</v>
      </c>
      <c r="O549" s="13">
        <v>0</v>
      </c>
      <c r="P549" s="13">
        <v>0</v>
      </c>
      <c r="Q549" s="13">
        <v>0</v>
      </c>
      <c r="R549" s="13">
        <v>0</v>
      </c>
      <c r="S549" s="18">
        <v>0</v>
      </c>
      <c r="T549" s="18"/>
      <c r="U549" s="19">
        <v>0</v>
      </c>
      <c r="V549" s="19"/>
      <c r="W549" s="19"/>
      <c r="X549" s="19"/>
      <c r="Y549" s="19"/>
      <c r="Z549" s="19"/>
      <c r="AA549" s="19"/>
      <c r="AB549" s="19"/>
      <c r="AC549" s="19"/>
      <c r="AD549" s="19"/>
      <c r="AJ549" s="18"/>
      <c r="AK549" s="18"/>
      <c r="AL549" s="18"/>
    </row>
    <row r="550" spans="1:38" hidden="1" x14ac:dyDescent="0.3">
      <c r="A550" s="21" t="s">
        <v>87</v>
      </c>
      <c r="B550" s="21" t="s">
        <v>1045</v>
      </c>
      <c r="C550" s="22">
        <f>SUM(C549)</f>
        <v>0</v>
      </c>
      <c r="D550" s="22">
        <f t="shared" ref="D550:R550" si="270">SUM(D549)</f>
        <v>4569.2</v>
      </c>
      <c r="E550" s="22">
        <f t="shared" si="270"/>
        <v>0</v>
      </c>
      <c r="F550" s="22">
        <f t="shared" si="270"/>
        <v>0</v>
      </c>
      <c r="G550" s="22">
        <f>SUM(G549)</f>
        <v>0</v>
      </c>
      <c r="H550" s="22">
        <f t="shared" si="270"/>
        <v>0</v>
      </c>
      <c r="I550" s="22">
        <f t="shared" si="270"/>
        <v>0</v>
      </c>
      <c r="J550" s="22">
        <f>SUM(J549)</f>
        <v>0</v>
      </c>
      <c r="K550" s="22">
        <f t="shared" si="270"/>
        <v>0</v>
      </c>
      <c r="L550" s="22">
        <f t="shared" si="270"/>
        <v>0</v>
      </c>
      <c r="M550" s="22">
        <f>SUM(M549)</f>
        <v>0</v>
      </c>
      <c r="N550" s="22">
        <f t="shared" si="270"/>
        <v>0</v>
      </c>
      <c r="O550" s="22">
        <f t="shared" si="270"/>
        <v>0</v>
      </c>
      <c r="P550" s="22">
        <f t="shared" si="270"/>
        <v>0</v>
      </c>
      <c r="Q550" s="22">
        <f t="shared" si="270"/>
        <v>0</v>
      </c>
      <c r="R550" s="22">
        <f t="shared" si="270"/>
        <v>0</v>
      </c>
      <c r="S550" s="22">
        <f>SUM(S549)</f>
        <v>0</v>
      </c>
      <c r="T550" s="22"/>
      <c r="U550" s="22">
        <v>0</v>
      </c>
      <c r="V550" s="22"/>
      <c r="W550" s="22"/>
      <c r="X550" s="22"/>
      <c r="Y550" s="26"/>
      <c r="Z550" s="22"/>
      <c r="AA550" s="22"/>
      <c r="AB550" s="22"/>
      <c r="AC550" s="22"/>
      <c r="AD550" s="22"/>
      <c r="AE550" s="26"/>
      <c r="AF550" s="96"/>
      <c r="AG550" s="26"/>
      <c r="AH550" s="26"/>
      <c r="AI550" s="26"/>
      <c r="AJ550" s="18"/>
      <c r="AK550" s="18"/>
      <c r="AL550" s="18"/>
    </row>
    <row r="551" spans="1:38" hidden="1" x14ac:dyDescent="0.3">
      <c r="A551" s="7" t="s">
        <v>1046</v>
      </c>
      <c r="B551" s="7" t="s">
        <v>1047</v>
      </c>
      <c r="C551" s="13"/>
      <c r="D551" s="13"/>
      <c r="E551" s="13"/>
      <c r="F551" s="13"/>
      <c r="G551" s="13"/>
      <c r="H551" s="13"/>
      <c r="I551" s="13"/>
      <c r="J551" s="13"/>
      <c r="K551" s="13"/>
      <c r="L551" s="13"/>
      <c r="M551" s="13"/>
      <c r="N551" s="13"/>
      <c r="O551" s="13"/>
      <c r="P551" s="13"/>
      <c r="Q551" s="13"/>
      <c r="R551" s="13"/>
      <c r="S551" s="18"/>
      <c r="T551" s="18"/>
      <c r="U551" s="19"/>
      <c r="V551" s="19"/>
      <c r="W551" s="19"/>
      <c r="X551" s="19"/>
      <c r="Y551" s="19"/>
      <c r="Z551" s="19"/>
      <c r="AA551" s="19"/>
      <c r="AB551" s="19"/>
      <c r="AC551" s="19"/>
      <c r="AD551" s="19"/>
      <c r="AJ551" s="18"/>
      <c r="AK551" s="18"/>
      <c r="AL551" s="18"/>
    </row>
    <row r="552" spans="1:38" hidden="1" x14ac:dyDescent="0.3">
      <c r="A552" s="7" t="s">
        <v>1048</v>
      </c>
      <c r="B552" s="7" t="s">
        <v>1049</v>
      </c>
      <c r="C552" s="13">
        <v>0</v>
      </c>
      <c r="D552" s="13">
        <v>0</v>
      </c>
      <c r="E552" s="13">
        <v>0</v>
      </c>
      <c r="F552" s="13">
        <v>0</v>
      </c>
      <c r="G552" s="14">
        <v>0</v>
      </c>
      <c r="H552" s="13">
        <v>4935</v>
      </c>
      <c r="I552" s="13">
        <v>5000</v>
      </c>
      <c r="J552" s="14">
        <v>0</v>
      </c>
      <c r="K552" s="13">
        <v>0</v>
      </c>
      <c r="L552" s="13">
        <v>0</v>
      </c>
      <c r="M552" s="14">
        <v>0</v>
      </c>
      <c r="N552" s="13">
        <v>0</v>
      </c>
      <c r="O552" s="13">
        <v>0</v>
      </c>
      <c r="P552" s="13">
        <v>0</v>
      </c>
      <c r="Q552" s="13">
        <v>0</v>
      </c>
      <c r="R552" s="13">
        <v>0</v>
      </c>
      <c r="S552" s="18">
        <v>0</v>
      </c>
      <c r="T552" s="18"/>
      <c r="U552" s="19">
        <v>0</v>
      </c>
      <c r="V552" s="19"/>
      <c r="W552" s="19"/>
      <c r="X552" s="19"/>
      <c r="Y552" s="19"/>
      <c r="Z552" s="19"/>
      <c r="AA552" s="19"/>
      <c r="AB552" s="19"/>
      <c r="AC552" s="19"/>
      <c r="AD552" s="19"/>
      <c r="AJ552" s="18"/>
      <c r="AK552" s="18"/>
      <c r="AL552" s="18"/>
    </row>
    <row r="553" spans="1:38" hidden="1" x14ac:dyDescent="0.3">
      <c r="A553" s="7" t="s">
        <v>1050</v>
      </c>
      <c r="B553" s="7" t="s">
        <v>1051</v>
      </c>
      <c r="C553" s="13">
        <v>0</v>
      </c>
      <c r="D553" s="13">
        <v>0</v>
      </c>
      <c r="E553" s="13">
        <v>0</v>
      </c>
      <c r="F553" s="13">
        <v>0</v>
      </c>
      <c r="G553" s="14">
        <v>0</v>
      </c>
      <c r="H553" s="13">
        <v>25000</v>
      </c>
      <c r="I553" s="13">
        <v>25000</v>
      </c>
      <c r="J553" s="14">
        <v>0</v>
      </c>
      <c r="K553" s="13">
        <v>0</v>
      </c>
      <c r="L553" s="13">
        <v>0</v>
      </c>
      <c r="M553" s="14">
        <v>0</v>
      </c>
      <c r="N553" s="13">
        <v>0</v>
      </c>
      <c r="O553" s="13">
        <v>0</v>
      </c>
      <c r="P553" s="13">
        <v>0</v>
      </c>
      <c r="Q553" s="13">
        <v>0</v>
      </c>
      <c r="R553" s="13">
        <v>0</v>
      </c>
      <c r="S553" s="18">
        <v>0</v>
      </c>
      <c r="T553" s="18"/>
      <c r="U553" s="19">
        <v>0</v>
      </c>
      <c r="V553" s="19"/>
      <c r="W553" s="19"/>
      <c r="X553" s="19"/>
      <c r="Y553" s="19"/>
      <c r="Z553" s="19"/>
      <c r="AA553" s="19"/>
      <c r="AB553" s="19"/>
      <c r="AC553" s="19"/>
      <c r="AD553" s="19"/>
      <c r="AJ553" s="18"/>
      <c r="AK553" s="18"/>
      <c r="AL553" s="18"/>
    </row>
    <row r="554" spans="1:38" hidden="1" x14ac:dyDescent="0.3">
      <c r="A554" s="21" t="s">
        <v>87</v>
      </c>
      <c r="B554" s="21" t="s">
        <v>1052</v>
      </c>
      <c r="C554" s="22">
        <f>SUM(C552:C553)</f>
        <v>0</v>
      </c>
      <c r="D554" s="22">
        <f t="shared" ref="D554:R554" si="271">SUM(D552:D553)</f>
        <v>0</v>
      </c>
      <c r="E554" s="22">
        <f t="shared" si="271"/>
        <v>0</v>
      </c>
      <c r="F554" s="22">
        <f t="shared" si="271"/>
        <v>0</v>
      </c>
      <c r="G554" s="22">
        <f>SUM(G552:G553)</f>
        <v>0</v>
      </c>
      <c r="H554" s="22">
        <f t="shared" si="271"/>
        <v>29935</v>
      </c>
      <c r="I554" s="22">
        <f t="shared" si="271"/>
        <v>30000</v>
      </c>
      <c r="J554" s="22">
        <f>SUM(J552:J553)</f>
        <v>0</v>
      </c>
      <c r="K554" s="22">
        <f t="shared" si="271"/>
        <v>0</v>
      </c>
      <c r="L554" s="22">
        <f t="shared" si="271"/>
        <v>0</v>
      </c>
      <c r="M554" s="22">
        <f>SUM(M552:M553)</f>
        <v>0</v>
      </c>
      <c r="N554" s="22">
        <f t="shared" si="271"/>
        <v>0</v>
      </c>
      <c r="O554" s="22">
        <f t="shared" si="271"/>
        <v>0</v>
      </c>
      <c r="P554" s="22">
        <f t="shared" si="271"/>
        <v>0</v>
      </c>
      <c r="Q554" s="22">
        <f t="shared" si="271"/>
        <v>0</v>
      </c>
      <c r="R554" s="22">
        <f t="shared" si="271"/>
        <v>0</v>
      </c>
      <c r="S554" s="22">
        <f>SUM(S552:S553)</f>
        <v>0</v>
      </c>
      <c r="T554" s="22"/>
      <c r="U554" s="22">
        <v>0</v>
      </c>
      <c r="V554" s="22"/>
      <c r="W554" s="22"/>
      <c r="X554" s="22"/>
      <c r="Y554" s="26"/>
      <c r="Z554" s="22"/>
      <c r="AA554" s="22"/>
      <c r="AB554" s="22"/>
      <c r="AC554" s="22"/>
      <c r="AD554" s="22"/>
      <c r="AE554" s="26"/>
      <c r="AF554" s="96"/>
      <c r="AG554" s="26"/>
      <c r="AH554" s="26"/>
      <c r="AI554" s="26"/>
      <c r="AJ554" s="18"/>
      <c r="AK554" s="18"/>
      <c r="AL554" s="18"/>
    </row>
    <row r="555" spans="1:38" hidden="1" x14ac:dyDescent="0.3">
      <c r="A555" s="7" t="s">
        <v>1053</v>
      </c>
      <c r="B555" s="7" t="s">
        <v>1054</v>
      </c>
      <c r="C555" s="13"/>
      <c r="D555" s="13"/>
      <c r="E555" s="13"/>
      <c r="F555" s="13"/>
      <c r="G555" s="13"/>
      <c r="H555" s="13"/>
      <c r="I555" s="13"/>
      <c r="J555" s="13"/>
      <c r="K555" s="13"/>
      <c r="L555" s="13"/>
      <c r="M555" s="13"/>
      <c r="N555" s="13"/>
      <c r="O555" s="13"/>
      <c r="P555" s="13"/>
      <c r="Q555" s="13"/>
      <c r="R555" s="13"/>
      <c r="S555" s="18"/>
      <c r="T555" s="18"/>
      <c r="U555" s="19"/>
      <c r="V555" s="19"/>
      <c r="W555" s="19"/>
      <c r="X555" s="19"/>
      <c r="Y555" s="19"/>
      <c r="Z555" s="19"/>
      <c r="AA555" s="19"/>
      <c r="AB555" s="19"/>
      <c r="AC555" s="19"/>
      <c r="AD555" s="19"/>
      <c r="AJ555" s="18"/>
      <c r="AK555" s="18"/>
      <c r="AL555" s="18"/>
    </row>
    <row r="556" spans="1:38" hidden="1" x14ac:dyDescent="0.3">
      <c r="A556" s="7" t="s">
        <v>1055</v>
      </c>
      <c r="B556" s="7" t="s">
        <v>1056</v>
      </c>
      <c r="C556" s="13">
        <v>0</v>
      </c>
      <c r="D556" s="13">
        <v>0</v>
      </c>
      <c r="E556" s="13">
        <v>0</v>
      </c>
      <c r="F556" s="13">
        <v>0</v>
      </c>
      <c r="G556" s="14">
        <v>0</v>
      </c>
      <c r="H556" s="13">
        <v>0</v>
      </c>
      <c r="I556" s="13">
        <v>0</v>
      </c>
      <c r="J556" s="14">
        <v>0</v>
      </c>
      <c r="K556" s="13">
        <v>213527.95</v>
      </c>
      <c r="L556" s="13">
        <v>213527.95</v>
      </c>
      <c r="M556" s="14">
        <v>0</v>
      </c>
      <c r="N556" s="13">
        <v>0</v>
      </c>
      <c r="O556" s="13">
        <v>0</v>
      </c>
      <c r="P556" s="13">
        <v>0</v>
      </c>
      <c r="Q556" s="13">
        <v>0</v>
      </c>
      <c r="R556" s="13">
        <v>0</v>
      </c>
      <c r="S556" s="18">
        <v>0</v>
      </c>
      <c r="T556" s="18"/>
      <c r="U556" s="19">
        <v>0</v>
      </c>
      <c r="V556" s="19"/>
      <c r="W556" s="19"/>
      <c r="X556" s="19"/>
      <c r="Y556" s="19"/>
      <c r="Z556" s="19"/>
      <c r="AA556" s="19"/>
      <c r="AB556" s="19"/>
      <c r="AC556" s="19"/>
      <c r="AD556" s="19"/>
      <c r="AJ556" s="18"/>
      <c r="AK556" s="18"/>
      <c r="AL556" s="18"/>
    </row>
    <row r="557" spans="1:38" hidden="1" x14ac:dyDescent="0.3">
      <c r="A557" s="21" t="s">
        <v>87</v>
      </c>
      <c r="B557" s="21" t="s">
        <v>1057</v>
      </c>
      <c r="C557" s="22">
        <f>SUM(C556)</f>
        <v>0</v>
      </c>
      <c r="D557" s="22">
        <f t="shared" ref="D557:R557" si="272">SUM(D556)</f>
        <v>0</v>
      </c>
      <c r="E557" s="22">
        <f t="shared" si="272"/>
        <v>0</v>
      </c>
      <c r="F557" s="22">
        <f t="shared" si="272"/>
        <v>0</v>
      </c>
      <c r="G557" s="22">
        <f>SUM(G556)</f>
        <v>0</v>
      </c>
      <c r="H557" s="22">
        <f t="shared" si="272"/>
        <v>0</v>
      </c>
      <c r="I557" s="22">
        <f t="shared" si="272"/>
        <v>0</v>
      </c>
      <c r="J557" s="22">
        <f>SUM(J556)</f>
        <v>0</v>
      </c>
      <c r="K557" s="22">
        <f t="shared" si="272"/>
        <v>213527.95</v>
      </c>
      <c r="L557" s="22">
        <f t="shared" si="272"/>
        <v>213527.95</v>
      </c>
      <c r="M557" s="22">
        <f>SUM(M556)</f>
        <v>0</v>
      </c>
      <c r="N557" s="22">
        <f t="shared" si="272"/>
        <v>0</v>
      </c>
      <c r="O557" s="22">
        <f t="shared" si="272"/>
        <v>0</v>
      </c>
      <c r="P557" s="22">
        <f t="shared" si="272"/>
        <v>0</v>
      </c>
      <c r="Q557" s="22">
        <f t="shared" si="272"/>
        <v>0</v>
      </c>
      <c r="R557" s="22">
        <f t="shared" si="272"/>
        <v>0</v>
      </c>
      <c r="S557" s="22">
        <f>SUM(S556)</f>
        <v>0</v>
      </c>
      <c r="T557" s="22"/>
      <c r="U557" s="22">
        <v>0</v>
      </c>
      <c r="V557" s="22"/>
      <c r="W557" s="22"/>
      <c r="X557" s="22"/>
      <c r="Y557" s="26"/>
      <c r="Z557" s="22"/>
      <c r="AA557" s="22"/>
      <c r="AB557" s="22"/>
      <c r="AC557" s="22"/>
      <c r="AD557" s="22"/>
      <c r="AE557" s="26"/>
      <c r="AF557" s="96"/>
      <c r="AG557" s="26"/>
      <c r="AH557" s="26"/>
      <c r="AI557" s="26"/>
      <c r="AJ557" s="18"/>
      <c r="AK557" s="18"/>
      <c r="AL557" s="18"/>
    </row>
    <row r="558" spans="1:38" x14ac:dyDescent="0.3">
      <c r="A558" s="7" t="s">
        <v>1058</v>
      </c>
      <c r="B558" s="7" t="s">
        <v>1059</v>
      </c>
      <c r="C558" s="13"/>
      <c r="D558" s="13"/>
      <c r="E558" s="13"/>
      <c r="F558" s="13"/>
      <c r="G558" s="14"/>
      <c r="H558" s="13"/>
      <c r="I558" s="13"/>
      <c r="J558" s="14"/>
      <c r="K558" s="13"/>
      <c r="L558" s="13"/>
      <c r="M558" s="14"/>
      <c r="N558" s="13"/>
      <c r="O558" s="13"/>
      <c r="P558" s="11"/>
      <c r="S558" s="17"/>
      <c r="T558" s="18"/>
      <c r="U558" s="19"/>
      <c r="V558" s="15"/>
      <c r="W558" s="19"/>
      <c r="X558" s="19"/>
      <c r="Y558" s="19"/>
      <c r="Z558" s="19"/>
      <c r="AA558" s="19"/>
      <c r="AB558" s="19"/>
      <c r="AC558" s="19"/>
      <c r="AD558" s="19"/>
      <c r="AJ558" s="18"/>
      <c r="AK558" s="18"/>
      <c r="AL558" s="18"/>
    </row>
    <row r="559" spans="1:38" x14ac:dyDescent="0.3">
      <c r="A559" s="7" t="s">
        <v>1060</v>
      </c>
      <c r="B559" s="7" t="s">
        <v>487</v>
      </c>
      <c r="C559" s="13">
        <v>2006.48</v>
      </c>
      <c r="D559" s="13">
        <v>3691.88</v>
      </c>
      <c r="E559" s="13">
        <v>2006.48</v>
      </c>
      <c r="F559" s="13">
        <v>1521.87</v>
      </c>
      <c r="G559" s="14">
        <v>2073</v>
      </c>
      <c r="H559" s="13">
        <v>2073</v>
      </c>
      <c r="I559" s="13">
        <v>6.85</v>
      </c>
      <c r="J559" s="14">
        <v>1878</v>
      </c>
      <c r="K559" s="13">
        <v>2696</v>
      </c>
      <c r="L559" s="13">
        <v>1639.82</v>
      </c>
      <c r="M559" s="14">
        <v>2696</v>
      </c>
      <c r="N559" s="13">
        <v>3233</v>
      </c>
      <c r="O559" s="13">
        <v>3233</v>
      </c>
      <c r="P559" s="14">
        <v>3233</v>
      </c>
      <c r="Q559" s="16">
        <v>4170.6000000000004</v>
      </c>
      <c r="R559" s="13">
        <v>4165.37</v>
      </c>
      <c r="S559" s="17">
        <v>4171</v>
      </c>
      <c r="T559" s="18">
        <v>4171</v>
      </c>
      <c r="U559" s="19">
        <v>3721</v>
      </c>
      <c r="V559" s="15">
        <v>0</v>
      </c>
      <c r="W559" s="19">
        <v>0</v>
      </c>
      <c r="X559" s="19">
        <v>0</v>
      </c>
      <c r="Y559" s="19">
        <v>0</v>
      </c>
      <c r="Z559" s="19"/>
      <c r="AA559" s="19">
        <v>0</v>
      </c>
      <c r="AB559" s="19"/>
      <c r="AC559" s="19">
        <v>0</v>
      </c>
      <c r="AD559" s="19"/>
      <c r="AI559" s="19">
        <f t="shared" ref="AI559:AI569" si="273">AC559</f>
        <v>0</v>
      </c>
      <c r="AJ559" s="18">
        <v>0</v>
      </c>
      <c r="AK559" s="18">
        <v>0</v>
      </c>
      <c r="AL559" s="18">
        <v>0</v>
      </c>
    </row>
    <row r="560" spans="1:38" x14ac:dyDescent="0.3">
      <c r="A560" s="21" t="s">
        <v>87</v>
      </c>
      <c r="B560" s="21" t="s">
        <v>1061</v>
      </c>
      <c r="C560" s="22">
        <f>SUM(C559)</f>
        <v>2006.48</v>
      </c>
      <c r="D560" s="22">
        <f t="shared" ref="D560:O560" si="274">SUM(D559)</f>
        <v>3691.88</v>
      </c>
      <c r="E560" s="22">
        <f t="shared" si="274"/>
        <v>2006.48</v>
      </c>
      <c r="F560" s="22">
        <f t="shared" si="274"/>
        <v>1521.87</v>
      </c>
      <c r="G560" s="22">
        <f>SUM(G559)</f>
        <v>2073</v>
      </c>
      <c r="H560" s="22">
        <f t="shared" si="274"/>
        <v>2073</v>
      </c>
      <c r="I560" s="22">
        <f t="shared" si="274"/>
        <v>6.85</v>
      </c>
      <c r="J560" s="22">
        <f>SUM(J559)</f>
        <v>1878</v>
      </c>
      <c r="K560" s="22">
        <f t="shared" si="274"/>
        <v>2696</v>
      </c>
      <c r="L560" s="22">
        <f t="shared" si="274"/>
        <v>1639.82</v>
      </c>
      <c r="M560" s="22">
        <f>SUM(M559)</f>
        <v>2696</v>
      </c>
      <c r="N560" s="22">
        <f t="shared" si="274"/>
        <v>3233</v>
      </c>
      <c r="O560" s="22">
        <f t="shared" si="274"/>
        <v>3233</v>
      </c>
      <c r="P560" s="22">
        <f>P559</f>
        <v>3233</v>
      </c>
      <c r="Q560" s="22">
        <f>Q559</f>
        <v>4170.6000000000004</v>
      </c>
      <c r="R560" s="22">
        <f>R559</f>
        <v>4165.37</v>
      </c>
      <c r="S560" s="22">
        <f t="shared" ref="S560:X560" si="275">SUM(S559)</f>
        <v>4171</v>
      </c>
      <c r="T560" s="22">
        <f t="shared" si="275"/>
        <v>4171</v>
      </c>
      <c r="U560" s="22">
        <f t="shared" si="275"/>
        <v>3721</v>
      </c>
      <c r="V560" s="22">
        <f t="shared" si="275"/>
        <v>0</v>
      </c>
      <c r="W560" s="22">
        <f t="shared" si="275"/>
        <v>0</v>
      </c>
      <c r="X560" s="22">
        <f t="shared" si="275"/>
        <v>0</v>
      </c>
      <c r="Y560" s="22">
        <f>SUM(Y559)</f>
        <v>0</v>
      </c>
      <c r="Z560" s="22">
        <f t="shared" ref="Z560:AC560" si="276">SUM(Z559)</f>
        <v>0</v>
      </c>
      <c r="AA560" s="22">
        <f t="shared" si="276"/>
        <v>0</v>
      </c>
      <c r="AB560" s="22">
        <f t="shared" si="276"/>
        <v>0</v>
      </c>
      <c r="AC560" s="22">
        <f t="shared" si="276"/>
        <v>0</v>
      </c>
      <c r="AD560" s="22"/>
      <c r="AE560" s="22"/>
      <c r="AF560" s="22"/>
      <c r="AG560" s="22"/>
      <c r="AH560" s="22"/>
      <c r="AI560" s="22">
        <f>SUM(AI559)</f>
        <v>0</v>
      </c>
      <c r="AJ560" s="22">
        <f>SUM(AJ559)</f>
        <v>0</v>
      </c>
      <c r="AK560" s="22">
        <f t="shared" ref="AK560:AL560" si="277">SUM(AK559)</f>
        <v>0</v>
      </c>
      <c r="AL560" s="22">
        <f t="shared" si="277"/>
        <v>0</v>
      </c>
    </row>
    <row r="561" spans="1:38" hidden="1" x14ac:dyDescent="0.3">
      <c r="A561" s="7" t="s">
        <v>1062</v>
      </c>
      <c r="B561" s="7" t="s">
        <v>1063</v>
      </c>
      <c r="C561" s="13"/>
      <c r="D561" s="13"/>
      <c r="E561" s="13"/>
      <c r="F561" s="13"/>
      <c r="G561" s="14"/>
      <c r="H561" s="13"/>
      <c r="I561" s="13"/>
      <c r="J561" s="14"/>
      <c r="K561" s="13"/>
      <c r="L561" s="13"/>
      <c r="M561" s="14"/>
      <c r="N561" s="13"/>
      <c r="O561" s="13"/>
      <c r="P561" s="11"/>
      <c r="S561" s="17"/>
      <c r="T561" s="18"/>
      <c r="U561" s="19"/>
      <c r="V561" s="15"/>
      <c r="W561" s="19"/>
      <c r="X561" s="19"/>
      <c r="Y561" s="19"/>
      <c r="Z561" s="19"/>
      <c r="AA561" s="19"/>
      <c r="AB561" s="19"/>
      <c r="AC561" s="19"/>
      <c r="AD561" s="19"/>
      <c r="AI561" s="19"/>
      <c r="AJ561" s="18"/>
      <c r="AK561" s="18"/>
      <c r="AL561" s="18"/>
    </row>
    <row r="562" spans="1:38" hidden="1" x14ac:dyDescent="0.3">
      <c r="A562" s="7" t="s">
        <v>1064</v>
      </c>
      <c r="B562" s="7" t="s">
        <v>1065</v>
      </c>
      <c r="C562" s="13">
        <v>0</v>
      </c>
      <c r="D562" s="13">
        <v>0</v>
      </c>
      <c r="E562" s="13">
        <v>0</v>
      </c>
      <c r="F562" s="13">
        <v>0</v>
      </c>
      <c r="G562" s="14">
        <v>0</v>
      </c>
      <c r="H562" s="13">
        <v>0</v>
      </c>
      <c r="I562" s="13">
        <v>0</v>
      </c>
      <c r="J562" s="14">
        <v>0</v>
      </c>
      <c r="K562" s="13">
        <v>4500</v>
      </c>
      <c r="L562" s="13">
        <v>4500</v>
      </c>
      <c r="M562" s="14">
        <v>0</v>
      </c>
      <c r="N562" s="13">
        <v>0</v>
      </c>
      <c r="O562" s="13">
        <v>537.5</v>
      </c>
      <c r="P562" s="14">
        <v>0</v>
      </c>
      <c r="Q562" s="13">
        <v>0</v>
      </c>
      <c r="R562" s="13">
        <v>0</v>
      </c>
      <c r="S562" s="17">
        <v>0</v>
      </c>
      <c r="T562" s="18">
        <v>0</v>
      </c>
      <c r="U562" s="19">
        <v>0</v>
      </c>
      <c r="V562" s="15">
        <v>0</v>
      </c>
      <c r="W562" s="19">
        <v>0</v>
      </c>
      <c r="X562" s="19">
        <v>0</v>
      </c>
      <c r="Y562" s="19">
        <v>0</v>
      </c>
      <c r="Z562" s="19"/>
      <c r="AA562" s="19">
        <v>0</v>
      </c>
      <c r="AB562" s="19"/>
      <c r="AC562" s="19">
        <v>0</v>
      </c>
      <c r="AD562" s="19"/>
      <c r="AI562" s="19">
        <f t="shared" si="273"/>
        <v>0</v>
      </c>
      <c r="AJ562" s="18">
        <v>0</v>
      </c>
      <c r="AK562" s="18">
        <v>0</v>
      </c>
      <c r="AL562" s="18">
        <v>0</v>
      </c>
    </row>
    <row r="563" spans="1:38" hidden="1" x14ac:dyDescent="0.3">
      <c r="A563" s="21" t="s">
        <v>87</v>
      </c>
      <c r="B563" s="21" t="s">
        <v>1066</v>
      </c>
      <c r="C563" s="22">
        <f>SUM(C562)</f>
        <v>0</v>
      </c>
      <c r="D563" s="22">
        <f t="shared" ref="D563:R563" si="278">SUM(D562)</f>
        <v>0</v>
      </c>
      <c r="E563" s="22">
        <f t="shared" si="278"/>
        <v>0</v>
      </c>
      <c r="F563" s="22">
        <f t="shared" si="278"/>
        <v>0</v>
      </c>
      <c r="G563" s="22">
        <f>SUM(G562)</f>
        <v>0</v>
      </c>
      <c r="H563" s="22">
        <f t="shared" si="278"/>
        <v>0</v>
      </c>
      <c r="I563" s="22">
        <f t="shared" si="278"/>
        <v>0</v>
      </c>
      <c r="J563" s="22">
        <f>SUM(J562)</f>
        <v>0</v>
      </c>
      <c r="K563" s="22">
        <f t="shared" si="278"/>
        <v>4500</v>
      </c>
      <c r="L563" s="22">
        <f t="shared" si="278"/>
        <v>4500</v>
      </c>
      <c r="M563" s="22">
        <f>SUM(M562)</f>
        <v>0</v>
      </c>
      <c r="N563" s="22">
        <f t="shared" si="278"/>
        <v>0</v>
      </c>
      <c r="O563" s="22">
        <f t="shared" si="278"/>
        <v>537.5</v>
      </c>
      <c r="P563" s="22">
        <f t="shared" si="278"/>
        <v>0</v>
      </c>
      <c r="Q563" s="22">
        <f t="shared" si="278"/>
        <v>0</v>
      </c>
      <c r="R563" s="22">
        <f t="shared" si="278"/>
        <v>0</v>
      </c>
      <c r="S563" s="22">
        <f>SUM(S562)</f>
        <v>0</v>
      </c>
      <c r="T563" s="22">
        <f>SUM(T562)</f>
        <v>0</v>
      </c>
      <c r="U563" s="22">
        <v>0</v>
      </c>
      <c r="V563" s="22">
        <f>SUM(V562)</f>
        <v>0</v>
      </c>
      <c r="W563" s="22">
        <f>SUM(W562)</f>
        <v>0</v>
      </c>
      <c r="X563" s="22">
        <f>SUM(X562)</f>
        <v>0</v>
      </c>
      <c r="Y563" s="22">
        <f>SUM(Y562)</f>
        <v>0</v>
      </c>
      <c r="Z563" s="22">
        <f t="shared" ref="Z563:AC563" si="279">SUM(Z562)</f>
        <v>0</v>
      </c>
      <c r="AA563" s="22">
        <f t="shared" si="279"/>
        <v>0</v>
      </c>
      <c r="AB563" s="22">
        <f t="shared" si="279"/>
        <v>0</v>
      </c>
      <c r="AC563" s="22">
        <f t="shared" si="279"/>
        <v>0</v>
      </c>
      <c r="AD563" s="22"/>
      <c r="AE563" s="22"/>
      <c r="AF563" s="22"/>
      <c r="AG563" s="22"/>
      <c r="AH563" s="22"/>
      <c r="AI563" s="22">
        <f t="shared" si="273"/>
        <v>0</v>
      </c>
      <c r="AJ563" s="22">
        <f>SUM(AJ562)</f>
        <v>0</v>
      </c>
      <c r="AK563" s="22">
        <f t="shared" ref="AK563:AL563" si="280">SUM(AK562)</f>
        <v>0</v>
      </c>
      <c r="AL563" s="22">
        <f t="shared" si="280"/>
        <v>0</v>
      </c>
    </row>
    <row r="564" spans="1:38" x14ac:dyDescent="0.3">
      <c r="A564" s="37" t="s">
        <v>1067</v>
      </c>
      <c r="B564" s="37" t="s">
        <v>1068</v>
      </c>
      <c r="C564" s="26"/>
      <c r="D564" s="26"/>
      <c r="E564" s="26"/>
      <c r="F564" s="26"/>
      <c r="G564" s="27"/>
      <c r="H564" s="26"/>
      <c r="I564" s="26"/>
      <c r="J564" s="27"/>
      <c r="K564" s="26"/>
      <c r="L564" s="26"/>
      <c r="M564" s="27"/>
      <c r="N564" s="26"/>
      <c r="P564" s="11"/>
      <c r="S564" s="17"/>
      <c r="T564" s="18"/>
      <c r="U564" s="19"/>
      <c r="V564" s="15"/>
      <c r="W564" s="19"/>
      <c r="X564" s="19"/>
      <c r="Y564" s="19"/>
      <c r="Z564" s="19"/>
      <c r="AA564" s="19"/>
      <c r="AB564" s="19"/>
      <c r="AC564" s="19"/>
      <c r="AD564" s="19"/>
      <c r="AI564" s="19"/>
      <c r="AJ564" s="18"/>
      <c r="AK564" s="18"/>
      <c r="AL564" s="18"/>
    </row>
    <row r="565" spans="1:38" x14ac:dyDescent="0.3">
      <c r="A565" s="37" t="s">
        <v>1069</v>
      </c>
      <c r="B565" s="37" t="s">
        <v>114</v>
      </c>
      <c r="C565" s="26"/>
      <c r="D565" s="26"/>
      <c r="E565" s="26"/>
      <c r="F565" s="26"/>
      <c r="G565" s="27"/>
      <c r="H565" s="26"/>
      <c r="I565" s="26"/>
      <c r="J565" s="27"/>
      <c r="K565" s="26"/>
      <c r="L565" s="38">
        <v>0</v>
      </c>
      <c r="M565" s="14">
        <v>0</v>
      </c>
      <c r="N565" s="38">
        <v>19116.919999999998</v>
      </c>
      <c r="O565" s="38">
        <v>19116.919999999998</v>
      </c>
      <c r="P565" s="39">
        <v>0</v>
      </c>
      <c r="Q565" s="38">
        <v>0</v>
      </c>
      <c r="R565" s="38">
        <v>54975.46</v>
      </c>
      <c r="S565" s="17">
        <v>0</v>
      </c>
      <c r="T565" s="18">
        <v>0</v>
      </c>
      <c r="U565" s="19">
        <v>29407.62</v>
      </c>
      <c r="V565" s="15">
        <v>0</v>
      </c>
      <c r="W565" s="19">
        <v>0</v>
      </c>
      <c r="X565" s="19">
        <v>0</v>
      </c>
      <c r="Y565" s="19">
        <v>0</v>
      </c>
      <c r="Z565" s="19"/>
      <c r="AA565" s="19">
        <v>0</v>
      </c>
      <c r="AB565" s="19"/>
      <c r="AC565" s="19">
        <v>0</v>
      </c>
      <c r="AD565" s="19"/>
      <c r="AI565" s="19">
        <f t="shared" si="273"/>
        <v>0</v>
      </c>
      <c r="AJ565" s="18">
        <v>0</v>
      </c>
      <c r="AK565" s="18">
        <v>0</v>
      </c>
      <c r="AL565" s="18">
        <v>0</v>
      </c>
    </row>
    <row r="566" spans="1:38" x14ac:dyDescent="0.3">
      <c r="A566" s="21" t="s">
        <v>87</v>
      </c>
      <c r="B566" s="21" t="s">
        <v>1070</v>
      </c>
      <c r="C566" s="22">
        <f t="shared" ref="C566:R566" si="281">SUM(C565)</f>
        <v>0</v>
      </c>
      <c r="D566" s="22">
        <f t="shared" si="281"/>
        <v>0</v>
      </c>
      <c r="E566" s="22">
        <f t="shared" si="281"/>
        <v>0</v>
      </c>
      <c r="F566" s="22">
        <f t="shared" si="281"/>
        <v>0</v>
      </c>
      <c r="G566" s="22"/>
      <c r="H566" s="22">
        <f t="shared" si="281"/>
        <v>0</v>
      </c>
      <c r="I566" s="22">
        <f t="shared" si="281"/>
        <v>0</v>
      </c>
      <c r="J566" s="22">
        <f t="shared" si="281"/>
        <v>0</v>
      </c>
      <c r="K566" s="22">
        <f t="shared" si="281"/>
        <v>0</v>
      </c>
      <c r="L566" s="22">
        <f t="shared" si="281"/>
        <v>0</v>
      </c>
      <c r="M566" s="22">
        <f t="shared" si="281"/>
        <v>0</v>
      </c>
      <c r="N566" s="22">
        <f t="shared" si="281"/>
        <v>19116.919999999998</v>
      </c>
      <c r="O566" s="22">
        <f t="shared" si="281"/>
        <v>19116.919999999998</v>
      </c>
      <c r="P566" s="22">
        <f t="shared" si="281"/>
        <v>0</v>
      </c>
      <c r="Q566" s="22">
        <f t="shared" si="281"/>
        <v>0</v>
      </c>
      <c r="R566" s="22">
        <f t="shared" si="281"/>
        <v>54975.46</v>
      </c>
      <c r="S566" s="22">
        <f t="shared" ref="S566:X566" si="282">SUM(S565)</f>
        <v>0</v>
      </c>
      <c r="T566" s="22">
        <f t="shared" si="282"/>
        <v>0</v>
      </c>
      <c r="U566" s="22">
        <f t="shared" si="282"/>
        <v>29407.62</v>
      </c>
      <c r="V566" s="22">
        <f t="shared" si="282"/>
        <v>0</v>
      </c>
      <c r="W566" s="22">
        <f t="shared" si="282"/>
        <v>0</v>
      </c>
      <c r="X566" s="22">
        <f t="shared" si="282"/>
        <v>0</v>
      </c>
      <c r="Y566" s="22">
        <f>SUM(Y565)</f>
        <v>0</v>
      </c>
      <c r="Z566" s="22">
        <f t="shared" ref="Z566:AC566" si="283">SUM(Z565)</f>
        <v>0</v>
      </c>
      <c r="AA566" s="22">
        <f t="shared" si="283"/>
        <v>0</v>
      </c>
      <c r="AB566" s="22">
        <f t="shared" si="283"/>
        <v>0</v>
      </c>
      <c r="AC566" s="22">
        <f t="shared" si="283"/>
        <v>0</v>
      </c>
      <c r="AD566" s="22"/>
      <c r="AE566" s="22"/>
      <c r="AF566" s="22"/>
      <c r="AG566" s="22"/>
      <c r="AH566" s="22"/>
      <c r="AI566" s="22">
        <f t="shared" si="273"/>
        <v>0</v>
      </c>
      <c r="AJ566" s="22">
        <f>SUM(AJ565)</f>
        <v>0</v>
      </c>
      <c r="AK566" s="22">
        <f t="shared" ref="AK566:AL566" si="284">SUM(AK565)</f>
        <v>0</v>
      </c>
      <c r="AL566" s="22">
        <f t="shared" si="284"/>
        <v>0</v>
      </c>
    </row>
    <row r="567" spans="1:38" x14ac:dyDescent="0.3">
      <c r="A567" s="7" t="s">
        <v>1071</v>
      </c>
      <c r="B567" s="7" t="s">
        <v>1072</v>
      </c>
      <c r="C567" s="26"/>
      <c r="D567" s="26"/>
      <c r="E567" s="26"/>
      <c r="F567" s="26"/>
      <c r="G567" s="27"/>
      <c r="H567" s="26"/>
      <c r="I567" s="26"/>
      <c r="J567" s="27"/>
      <c r="K567" s="26"/>
      <c r="L567" s="26"/>
      <c r="M567" s="27"/>
      <c r="N567" s="26"/>
      <c r="O567" s="26"/>
      <c r="P567" s="27"/>
      <c r="Q567" s="26"/>
      <c r="R567" s="26"/>
      <c r="S567" s="17"/>
      <c r="T567" s="18"/>
      <c r="U567" s="26"/>
      <c r="V567" s="27"/>
      <c r="W567" s="26"/>
      <c r="X567" s="26"/>
      <c r="Y567" s="26"/>
      <c r="Z567" s="26"/>
      <c r="AA567" s="26"/>
      <c r="AB567" s="26"/>
      <c r="AC567" s="26"/>
      <c r="AD567" s="26"/>
      <c r="AI567" s="19"/>
      <c r="AJ567" s="18"/>
      <c r="AK567" s="18"/>
      <c r="AL567" s="18"/>
    </row>
    <row r="568" spans="1:38" x14ac:dyDescent="0.3">
      <c r="A568" s="7" t="s">
        <v>1073</v>
      </c>
      <c r="B568" s="7" t="s">
        <v>1074</v>
      </c>
      <c r="C568" s="26"/>
      <c r="D568" s="26"/>
      <c r="E568" s="26"/>
      <c r="F568" s="26"/>
      <c r="G568" s="27"/>
      <c r="H568" s="26"/>
      <c r="I568" s="26"/>
      <c r="J568" s="27"/>
      <c r="K568" s="26"/>
      <c r="L568" s="26"/>
      <c r="M568" s="27"/>
      <c r="N568" s="26"/>
      <c r="O568" s="26"/>
      <c r="P568" s="27"/>
      <c r="Q568" s="38">
        <v>0</v>
      </c>
      <c r="R568" s="38">
        <v>553371.81000000006</v>
      </c>
      <c r="S568" s="17">
        <v>0</v>
      </c>
      <c r="T568" s="18">
        <v>0</v>
      </c>
      <c r="U568" s="18">
        <v>0</v>
      </c>
      <c r="V568" s="17">
        <v>0</v>
      </c>
      <c r="W568" s="18">
        <v>0</v>
      </c>
      <c r="X568" s="18">
        <v>0</v>
      </c>
      <c r="Y568" s="18">
        <v>0</v>
      </c>
      <c r="Z568" s="18"/>
      <c r="AA568" s="18">
        <v>0</v>
      </c>
      <c r="AB568" s="18"/>
      <c r="AC568" s="18">
        <v>0</v>
      </c>
      <c r="AD568" s="18"/>
      <c r="AI568" s="19">
        <f t="shared" si="273"/>
        <v>0</v>
      </c>
      <c r="AJ568" s="18">
        <v>0</v>
      </c>
      <c r="AK568" s="18">
        <v>0</v>
      </c>
      <c r="AL568" s="18">
        <v>0</v>
      </c>
    </row>
    <row r="569" spans="1:38" x14ac:dyDescent="0.3">
      <c r="A569" s="7" t="s">
        <v>1075</v>
      </c>
      <c r="B569" s="7" t="s">
        <v>1076</v>
      </c>
      <c r="C569" s="26"/>
      <c r="D569" s="26"/>
      <c r="E569" s="26"/>
      <c r="F569" s="26"/>
      <c r="G569" s="27"/>
      <c r="H569" s="26"/>
      <c r="I569" s="26"/>
      <c r="J569" s="27"/>
      <c r="K569" s="26"/>
      <c r="L569" s="26"/>
      <c r="M569" s="27"/>
      <c r="N569" s="26"/>
      <c r="O569" s="26"/>
      <c r="P569" s="27"/>
      <c r="Q569" s="38"/>
      <c r="R569" s="38"/>
      <c r="S569" s="17">
        <v>0</v>
      </c>
      <c r="T569" s="18">
        <v>0</v>
      </c>
      <c r="U569" s="18">
        <v>79260</v>
      </c>
      <c r="V569" s="17">
        <v>0</v>
      </c>
      <c r="W569" s="18">
        <v>0</v>
      </c>
      <c r="X569" s="18">
        <v>0</v>
      </c>
      <c r="Y569" s="18">
        <v>0</v>
      </c>
      <c r="Z569" s="18"/>
      <c r="AA569" s="18">
        <v>0</v>
      </c>
      <c r="AB569" s="18"/>
      <c r="AC569" s="18">
        <v>0</v>
      </c>
      <c r="AD569" s="18"/>
      <c r="AI569" s="19">
        <f t="shared" si="273"/>
        <v>0</v>
      </c>
      <c r="AJ569" s="18">
        <v>0</v>
      </c>
      <c r="AK569" s="18">
        <v>0</v>
      </c>
      <c r="AL569" s="18">
        <v>0</v>
      </c>
    </row>
    <row r="570" spans="1:38" x14ac:dyDescent="0.3">
      <c r="A570" s="21" t="s">
        <v>87</v>
      </c>
      <c r="B570" s="21" t="s">
        <v>1077</v>
      </c>
      <c r="C570" s="21"/>
      <c r="D570" s="21"/>
      <c r="E570" s="21"/>
      <c r="F570" s="21"/>
      <c r="G570" s="21"/>
      <c r="H570" s="21"/>
      <c r="I570" s="21"/>
      <c r="J570" s="21"/>
      <c r="K570" s="21"/>
      <c r="L570" s="21"/>
      <c r="M570" s="21"/>
      <c r="N570" s="21"/>
      <c r="O570" s="21"/>
      <c r="P570" s="21"/>
      <c r="Q570" s="22">
        <f t="shared" ref="Q570:S570" si="285">SUM(Q568)</f>
        <v>0</v>
      </c>
      <c r="R570" s="22">
        <f t="shared" si="285"/>
        <v>553371.81000000006</v>
      </c>
      <c r="S570" s="22">
        <f t="shared" si="285"/>
        <v>0</v>
      </c>
      <c r="T570" s="22">
        <f>SUM(T568:T569)</f>
        <v>0</v>
      </c>
      <c r="U570" s="22">
        <f>SUM(U569)</f>
        <v>79260</v>
      </c>
      <c r="V570" s="22">
        <f>SUM(V568:V569)</f>
        <v>0</v>
      </c>
      <c r="W570" s="22">
        <f>SUM(W568:W569)</f>
        <v>0</v>
      </c>
      <c r="X570" s="22">
        <f>SUM(X568:X569)</f>
        <v>0</v>
      </c>
      <c r="Y570" s="22">
        <f>SUM(Y568:Y569)</f>
        <v>0</v>
      </c>
      <c r="Z570" s="22">
        <f t="shared" ref="Z570:AC570" si="286">SUM(Z568:Z569)</f>
        <v>0</v>
      </c>
      <c r="AA570" s="22">
        <f t="shared" si="286"/>
        <v>0</v>
      </c>
      <c r="AB570" s="22">
        <f t="shared" si="286"/>
        <v>0</v>
      </c>
      <c r="AC570" s="22">
        <f t="shared" si="286"/>
        <v>0</v>
      </c>
      <c r="AD570" s="22"/>
      <c r="AE570" s="22"/>
      <c r="AF570" s="22"/>
      <c r="AG570" s="22"/>
      <c r="AH570" s="22"/>
      <c r="AI570" s="22"/>
      <c r="AJ570" s="22">
        <f>SUM(AJ568:AJ569)</f>
        <v>0</v>
      </c>
      <c r="AK570" s="22">
        <f t="shared" ref="AK570:AL570" si="287">SUM(AK568:AK569)</f>
        <v>0</v>
      </c>
      <c r="AL570" s="22">
        <f t="shared" si="287"/>
        <v>0</v>
      </c>
    </row>
    <row r="571" spans="1:38" x14ac:dyDescent="0.3">
      <c r="A571" s="7" t="s">
        <v>1078</v>
      </c>
      <c r="B571" s="8" t="s">
        <v>1079</v>
      </c>
      <c r="C571" s="13"/>
      <c r="D571" s="13"/>
      <c r="E571" s="13"/>
      <c r="F571" s="13"/>
      <c r="G571" s="14"/>
      <c r="H571" s="13"/>
      <c r="I571" s="13"/>
      <c r="J571" s="14"/>
      <c r="K571" s="13"/>
      <c r="L571" s="13"/>
      <c r="M571" s="14"/>
      <c r="N571" s="13"/>
      <c r="O571" s="13"/>
      <c r="P571" s="11"/>
      <c r="S571" s="17"/>
      <c r="T571" s="18"/>
      <c r="U571" s="19"/>
      <c r="V571" s="15"/>
      <c r="W571" s="19"/>
      <c r="X571" s="19"/>
      <c r="Y571" s="19"/>
      <c r="Z571" s="19"/>
      <c r="AA571" s="19"/>
      <c r="AB571" s="19"/>
      <c r="AC571" s="19"/>
      <c r="AD571" s="19"/>
      <c r="AJ571" s="18"/>
      <c r="AK571" s="18"/>
      <c r="AL571" s="18"/>
    </row>
    <row r="572" spans="1:38" x14ac:dyDescent="0.3">
      <c r="A572" s="7" t="s">
        <v>1080</v>
      </c>
      <c r="B572" s="7" t="s">
        <v>1081</v>
      </c>
      <c r="C572" s="13">
        <v>750</v>
      </c>
      <c r="D572" s="13">
        <v>750</v>
      </c>
      <c r="E572" s="13">
        <v>750</v>
      </c>
      <c r="F572" s="13">
        <v>750</v>
      </c>
      <c r="G572" s="14">
        <v>750</v>
      </c>
      <c r="H572" s="13">
        <v>750</v>
      </c>
      <c r="I572" s="13">
        <v>750</v>
      </c>
      <c r="J572" s="14">
        <v>750</v>
      </c>
      <c r="K572" s="13">
        <v>750</v>
      </c>
      <c r="L572" s="13">
        <v>750</v>
      </c>
      <c r="M572" s="14">
        <v>750</v>
      </c>
      <c r="N572" s="13">
        <v>750</v>
      </c>
      <c r="O572" s="13">
        <v>750</v>
      </c>
      <c r="P572" s="14">
        <v>750</v>
      </c>
      <c r="Q572" s="16">
        <v>750</v>
      </c>
      <c r="R572" s="16">
        <v>750</v>
      </c>
      <c r="S572" s="17">
        <v>750</v>
      </c>
      <c r="T572" s="18">
        <v>750</v>
      </c>
      <c r="U572" s="19">
        <v>750</v>
      </c>
      <c r="V572" s="15">
        <v>750</v>
      </c>
      <c r="W572" s="19">
        <v>750</v>
      </c>
      <c r="X572" s="19">
        <v>750</v>
      </c>
      <c r="Y572" s="19">
        <v>750</v>
      </c>
      <c r="Z572" s="19"/>
      <c r="AA572" s="19">
        <v>750</v>
      </c>
      <c r="AB572" s="19"/>
      <c r="AC572" s="19">
        <v>750</v>
      </c>
      <c r="AD572" s="19"/>
      <c r="AI572" s="19">
        <f t="shared" ref="AI572:AI588" si="288">AC572</f>
        <v>750</v>
      </c>
      <c r="AJ572" s="18">
        <v>750</v>
      </c>
      <c r="AK572" s="18">
        <v>750</v>
      </c>
      <c r="AL572" s="18">
        <v>750</v>
      </c>
    </row>
    <row r="573" spans="1:38" hidden="1" x14ac:dyDescent="0.3">
      <c r="A573" s="7" t="s">
        <v>1082</v>
      </c>
      <c r="B573" s="7" t="s">
        <v>1083</v>
      </c>
      <c r="C573" s="13">
        <v>2014.52</v>
      </c>
      <c r="D573" s="13">
        <v>2014.52</v>
      </c>
      <c r="E573" s="13">
        <v>0</v>
      </c>
      <c r="F573" s="13">
        <v>2155.31</v>
      </c>
      <c r="G573" s="14">
        <v>2280.63</v>
      </c>
      <c r="H573" s="13">
        <v>2280.63</v>
      </c>
      <c r="I573" s="13">
        <v>2280.63</v>
      </c>
      <c r="J573" s="14">
        <v>2280.63</v>
      </c>
      <c r="K573" s="13">
        <v>1805.54</v>
      </c>
      <c r="L573" s="13">
        <v>1805.54</v>
      </c>
      <c r="M573" s="14">
        <v>0</v>
      </c>
      <c r="N573" s="13">
        <v>0</v>
      </c>
      <c r="O573" s="13">
        <v>0</v>
      </c>
      <c r="P573" s="14">
        <v>0</v>
      </c>
      <c r="Q573" s="16">
        <v>0</v>
      </c>
      <c r="R573" s="16">
        <v>0</v>
      </c>
      <c r="S573" s="17">
        <v>0</v>
      </c>
      <c r="T573" s="18">
        <v>0</v>
      </c>
      <c r="U573" s="19">
        <v>0</v>
      </c>
      <c r="V573" s="15">
        <v>0</v>
      </c>
      <c r="W573" s="19">
        <v>0</v>
      </c>
      <c r="X573" s="19">
        <v>0</v>
      </c>
      <c r="Y573" s="19">
        <v>0</v>
      </c>
      <c r="Z573" s="19"/>
      <c r="AA573" s="19">
        <v>0</v>
      </c>
      <c r="AB573" s="19"/>
      <c r="AC573" s="19">
        <v>0</v>
      </c>
      <c r="AD573" s="19"/>
      <c r="AI573" s="19">
        <f t="shared" si="288"/>
        <v>0</v>
      </c>
      <c r="AJ573" s="18">
        <v>0</v>
      </c>
      <c r="AK573" s="18">
        <v>0</v>
      </c>
      <c r="AL573" s="18">
        <v>0</v>
      </c>
    </row>
    <row r="574" spans="1:38" x14ac:dyDescent="0.3">
      <c r="A574" s="7" t="s">
        <v>1084</v>
      </c>
      <c r="B574" s="7" t="s">
        <v>1085</v>
      </c>
      <c r="C574" s="13">
        <v>0</v>
      </c>
      <c r="D574" s="13">
        <v>0</v>
      </c>
      <c r="E574" s="13">
        <v>0</v>
      </c>
      <c r="F574" s="13">
        <v>0</v>
      </c>
      <c r="G574" s="14">
        <v>0</v>
      </c>
      <c r="H574" s="13">
        <v>0</v>
      </c>
      <c r="I574" s="13">
        <v>0</v>
      </c>
      <c r="J574" s="14">
        <v>0</v>
      </c>
      <c r="K574" s="13">
        <v>0</v>
      </c>
      <c r="L574" s="13">
        <v>37990.11</v>
      </c>
      <c r="M574" s="14">
        <v>0</v>
      </c>
      <c r="N574" s="13">
        <v>0</v>
      </c>
      <c r="O574" s="13">
        <v>40365.78</v>
      </c>
      <c r="P574" s="14">
        <v>0</v>
      </c>
      <c r="Q574" s="16">
        <v>0</v>
      </c>
      <c r="R574" s="16">
        <v>0</v>
      </c>
      <c r="S574" s="17">
        <v>0</v>
      </c>
      <c r="T574" s="18">
        <v>0</v>
      </c>
      <c r="U574" s="19">
        <v>30690</v>
      </c>
      <c r="V574" s="15">
        <v>0</v>
      </c>
      <c r="W574" s="19">
        <v>0</v>
      </c>
      <c r="X574" s="19">
        <v>0</v>
      </c>
      <c r="Y574" s="19">
        <v>0</v>
      </c>
      <c r="Z574" s="19"/>
      <c r="AA574" s="19">
        <v>0</v>
      </c>
      <c r="AB574" s="19"/>
      <c r="AC574" s="19">
        <v>0</v>
      </c>
      <c r="AD574" s="19"/>
      <c r="AI574" s="19">
        <f t="shared" si="288"/>
        <v>0</v>
      </c>
      <c r="AJ574" s="18">
        <v>0</v>
      </c>
      <c r="AK574" s="18">
        <v>0</v>
      </c>
      <c r="AL574" s="18">
        <v>0</v>
      </c>
    </row>
    <row r="575" spans="1:38" hidden="1" x14ac:dyDescent="0.3">
      <c r="A575" s="7" t="s">
        <v>1086</v>
      </c>
      <c r="B575" s="7" t="s">
        <v>1087</v>
      </c>
      <c r="C575" s="13">
        <v>469.48</v>
      </c>
      <c r="D575" s="13">
        <v>469.48</v>
      </c>
      <c r="E575" s="13">
        <v>0</v>
      </c>
      <c r="F575" s="13">
        <v>328.69</v>
      </c>
      <c r="G575" s="14">
        <v>203.37</v>
      </c>
      <c r="H575" s="13">
        <v>203.37</v>
      </c>
      <c r="I575" s="13">
        <v>203.37</v>
      </c>
      <c r="J575" s="14">
        <v>203.37</v>
      </c>
      <c r="K575" s="13">
        <v>57.46</v>
      </c>
      <c r="L575" s="13">
        <v>57.46</v>
      </c>
      <c r="M575" s="14">
        <v>0</v>
      </c>
      <c r="N575" s="13">
        <v>0</v>
      </c>
      <c r="O575" s="13">
        <v>0</v>
      </c>
      <c r="P575" s="14">
        <v>0</v>
      </c>
      <c r="Q575" s="16">
        <v>0</v>
      </c>
      <c r="R575" s="16">
        <v>0</v>
      </c>
      <c r="S575" s="17">
        <v>0</v>
      </c>
      <c r="T575" s="18">
        <v>0</v>
      </c>
      <c r="U575" s="19">
        <v>0</v>
      </c>
      <c r="V575" s="15">
        <v>0</v>
      </c>
      <c r="W575" s="19">
        <v>0</v>
      </c>
      <c r="X575" s="19">
        <v>0</v>
      </c>
      <c r="Y575" s="19">
        <v>0</v>
      </c>
      <c r="Z575" s="19"/>
      <c r="AA575" s="19">
        <v>0</v>
      </c>
      <c r="AB575" s="19"/>
      <c r="AC575" s="19">
        <v>0</v>
      </c>
      <c r="AD575" s="19"/>
      <c r="AI575" s="19">
        <f t="shared" si="288"/>
        <v>0</v>
      </c>
      <c r="AJ575" s="18">
        <v>0</v>
      </c>
      <c r="AK575" s="18">
        <v>0</v>
      </c>
      <c r="AL575" s="18">
        <v>0</v>
      </c>
    </row>
    <row r="576" spans="1:38" x14ac:dyDescent="0.3">
      <c r="A576" s="7" t="s">
        <v>1088</v>
      </c>
      <c r="B576" s="7" t="s">
        <v>1089</v>
      </c>
      <c r="C576" s="13">
        <v>0</v>
      </c>
      <c r="D576" s="13">
        <v>0</v>
      </c>
      <c r="E576" s="13">
        <v>0</v>
      </c>
      <c r="F576" s="13">
        <v>0</v>
      </c>
      <c r="G576" s="14">
        <v>0</v>
      </c>
      <c r="H576" s="13">
        <v>0</v>
      </c>
      <c r="I576" s="13">
        <v>0</v>
      </c>
      <c r="J576" s="14">
        <v>0</v>
      </c>
      <c r="K576" s="13">
        <v>0</v>
      </c>
      <c r="L576" s="13">
        <v>2225.19</v>
      </c>
      <c r="M576" s="14">
        <v>0</v>
      </c>
      <c r="N576" s="13">
        <v>0</v>
      </c>
      <c r="O576" s="13">
        <v>1055.01</v>
      </c>
      <c r="P576" s="14">
        <v>0</v>
      </c>
      <c r="Q576" s="16">
        <v>0</v>
      </c>
      <c r="R576" s="16">
        <v>0</v>
      </c>
      <c r="S576" s="17">
        <v>0</v>
      </c>
      <c r="T576" s="18">
        <v>0</v>
      </c>
      <c r="U576" s="19">
        <v>11910</v>
      </c>
      <c r="V576" s="15">
        <v>0</v>
      </c>
      <c r="W576" s="19">
        <v>0</v>
      </c>
      <c r="X576" s="19">
        <v>0</v>
      </c>
      <c r="Y576" s="19">
        <v>0</v>
      </c>
      <c r="Z576" s="19"/>
      <c r="AA576" s="19">
        <v>0</v>
      </c>
      <c r="AB576" s="19"/>
      <c r="AC576" s="19">
        <v>0</v>
      </c>
      <c r="AD576" s="19"/>
      <c r="AI576" s="19">
        <f t="shared" si="288"/>
        <v>0</v>
      </c>
      <c r="AJ576" s="18">
        <v>0</v>
      </c>
      <c r="AK576" s="18">
        <v>0</v>
      </c>
      <c r="AL576" s="18">
        <v>0</v>
      </c>
    </row>
    <row r="577" spans="1:38" x14ac:dyDescent="0.3">
      <c r="A577" s="7" t="s">
        <v>1090</v>
      </c>
      <c r="B577" s="7" t="s">
        <v>1091</v>
      </c>
      <c r="C577" s="13">
        <v>0</v>
      </c>
      <c r="D577" s="13">
        <v>0</v>
      </c>
      <c r="E577" s="13">
        <v>0</v>
      </c>
      <c r="F577" s="13">
        <v>0</v>
      </c>
      <c r="G577" s="14">
        <v>0</v>
      </c>
      <c r="H577" s="13">
        <v>0</v>
      </c>
      <c r="I577" s="13">
        <v>0</v>
      </c>
      <c r="J577" s="14">
        <v>0</v>
      </c>
      <c r="K577" s="13">
        <v>0</v>
      </c>
      <c r="L577" s="13">
        <v>0</v>
      </c>
      <c r="M577" s="14">
        <v>68503.679999999993</v>
      </c>
      <c r="N577" s="13">
        <v>68503.679999999993</v>
      </c>
      <c r="O577" s="13">
        <v>68503.679999999993</v>
      </c>
      <c r="P577" s="14">
        <v>97473.600000000006</v>
      </c>
      <c r="Q577" s="16">
        <v>97473.600000000006</v>
      </c>
      <c r="R577" s="16">
        <v>97473.600000000006</v>
      </c>
      <c r="S577" s="17">
        <v>98763.839999999997</v>
      </c>
      <c r="T577" s="18">
        <v>98763.839999999997</v>
      </c>
      <c r="U577" s="19">
        <v>98763.839999999997</v>
      </c>
      <c r="V577" s="15">
        <v>101021.75999999999</v>
      </c>
      <c r="W577" s="19">
        <v>101021.75999999999</v>
      </c>
      <c r="X577" s="19">
        <v>101021.75</v>
      </c>
      <c r="Y577" s="19">
        <v>91244.160000000003</v>
      </c>
      <c r="Z577" s="19"/>
      <c r="AA577" s="19">
        <v>91244.160000000003</v>
      </c>
      <c r="AB577" s="19"/>
      <c r="AC577" s="19">
        <v>91244.160000000003</v>
      </c>
      <c r="AD577" s="19"/>
      <c r="AI577" s="19">
        <f t="shared" si="288"/>
        <v>91244.160000000003</v>
      </c>
      <c r="AJ577" s="18">
        <v>91244.160000000003</v>
      </c>
      <c r="AK577" s="18">
        <v>91244.160000000003</v>
      </c>
      <c r="AL577" s="18">
        <v>91244.160000000003</v>
      </c>
    </row>
    <row r="578" spans="1:38" x14ac:dyDescent="0.3">
      <c r="A578" s="7" t="s">
        <v>1092</v>
      </c>
      <c r="B578" s="7" t="s">
        <v>1093</v>
      </c>
      <c r="C578" s="13">
        <v>88245</v>
      </c>
      <c r="D578" s="13">
        <v>88245</v>
      </c>
      <c r="E578" s="13">
        <v>91072</v>
      </c>
      <c r="F578" s="13">
        <v>91072</v>
      </c>
      <c r="G578" s="14">
        <v>93102</v>
      </c>
      <c r="H578" s="13">
        <v>93102</v>
      </c>
      <c r="I578" s="13">
        <v>93102</v>
      </c>
      <c r="J578" s="14">
        <v>95132</v>
      </c>
      <c r="K578" s="13">
        <v>95132</v>
      </c>
      <c r="L578" s="13">
        <v>95132</v>
      </c>
      <c r="M578" s="14">
        <v>97365</v>
      </c>
      <c r="N578" s="13">
        <v>99913</v>
      </c>
      <c r="O578" s="13">
        <v>99913</v>
      </c>
      <c r="P578" s="14">
        <v>102207.6</v>
      </c>
      <c r="Q578" s="16">
        <v>102207.6</v>
      </c>
      <c r="R578" s="16">
        <v>102207.6</v>
      </c>
      <c r="S578" s="17">
        <v>104502.2</v>
      </c>
      <c r="T578" s="18">
        <v>104502.2</v>
      </c>
      <c r="U578" s="19">
        <v>104502.2</v>
      </c>
      <c r="V578" s="15">
        <v>113407.74</v>
      </c>
      <c r="W578" s="19">
        <v>113407.74</v>
      </c>
      <c r="X578" s="19">
        <v>0</v>
      </c>
      <c r="Y578" s="19">
        <v>109300</v>
      </c>
      <c r="Z578" s="19"/>
      <c r="AA578" s="19">
        <v>109300</v>
      </c>
      <c r="AB578" s="19"/>
      <c r="AC578" s="19">
        <v>109300</v>
      </c>
      <c r="AD578" s="19"/>
      <c r="AI578" s="19">
        <f t="shared" si="288"/>
        <v>109300</v>
      </c>
      <c r="AJ578" s="18">
        <v>109300</v>
      </c>
      <c r="AK578" s="18">
        <v>109300</v>
      </c>
      <c r="AL578" s="18">
        <v>109300</v>
      </c>
    </row>
    <row r="579" spans="1:38" hidden="1" x14ac:dyDescent="0.3">
      <c r="A579" s="7" t="s">
        <v>1094</v>
      </c>
      <c r="B579" s="7" t="s">
        <v>1095</v>
      </c>
      <c r="C579" s="13">
        <v>49950</v>
      </c>
      <c r="D579" s="13">
        <v>49950</v>
      </c>
      <c r="E579" s="13">
        <v>49950</v>
      </c>
      <c r="F579" s="13">
        <v>49950</v>
      </c>
      <c r="G579" s="14">
        <v>48100</v>
      </c>
      <c r="H579" s="13">
        <v>48100</v>
      </c>
      <c r="I579" s="13">
        <v>48100</v>
      </c>
      <c r="J579" s="14">
        <v>37000</v>
      </c>
      <c r="K579" s="13">
        <v>37113.43</v>
      </c>
      <c r="L579" s="13">
        <v>1330703.19</v>
      </c>
      <c r="M579" s="14">
        <v>0</v>
      </c>
      <c r="N579" s="13">
        <v>0</v>
      </c>
      <c r="O579" s="13">
        <v>0</v>
      </c>
      <c r="P579" s="14">
        <v>0</v>
      </c>
      <c r="Q579" s="16">
        <v>0</v>
      </c>
      <c r="R579" s="16">
        <v>0</v>
      </c>
      <c r="S579" s="17">
        <v>0</v>
      </c>
      <c r="T579" s="18">
        <v>0</v>
      </c>
      <c r="U579" s="19">
        <v>0</v>
      </c>
      <c r="V579" s="15">
        <v>0</v>
      </c>
      <c r="W579" s="19">
        <v>0</v>
      </c>
      <c r="X579" s="19">
        <v>0</v>
      </c>
      <c r="Y579" s="19">
        <v>0</v>
      </c>
      <c r="Z579" s="19"/>
      <c r="AA579" s="19">
        <v>0</v>
      </c>
      <c r="AB579" s="19"/>
      <c r="AC579" s="19">
        <v>0</v>
      </c>
      <c r="AD579" s="19"/>
      <c r="AI579" s="19">
        <f t="shared" si="288"/>
        <v>0</v>
      </c>
      <c r="AJ579" s="18">
        <v>0</v>
      </c>
      <c r="AK579" s="18">
        <v>0</v>
      </c>
      <c r="AL579" s="18">
        <v>0</v>
      </c>
    </row>
    <row r="580" spans="1:38" x14ac:dyDescent="0.3">
      <c r="A580" s="7" t="s">
        <v>1096</v>
      </c>
      <c r="B580" s="7" t="s">
        <v>1097</v>
      </c>
      <c r="C580" s="13">
        <v>170000</v>
      </c>
      <c r="D580" s="13">
        <v>170000</v>
      </c>
      <c r="E580" s="13">
        <v>180000</v>
      </c>
      <c r="F580" s="13">
        <v>180000</v>
      </c>
      <c r="G580" s="14">
        <v>185000</v>
      </c>
      <c r="H580" s="13">
        <v>185000</v>
      </c>
      <c r="I580" s="13">
        <v>185000</v>
      </c>
      <c r="J580" s="14">
        <v>190000</v>
      </c>
      <c r="K580" s="13">
        <v>190000</v>
      </c>
      <c r="L580" s="13">
        <v>190000</v>
      </c>
      <c r="M580" s="14">
        <v>205000</v>
      </c>
      <c r="N580" s="13">
        <v>205000</v>
      </c>
      <c r="O580" s="13">
        <v>205000</v>
      </c>
      <c r="P580" s="14">
        <v>215000</v>
      </c>
      <c r="Q580" s="16">
        <v>215000</v>
      </c>
      <c r="R580" s="16">
        <v>215000</v>
      </c>
      <c r="S580" s="17">
        <v>225000</v>
      </c>
      <c r="T580" s="18">
        <v>225000</v>
      </c>
      <c r="U580" s="19">
        <v>225000</v>
      </c>
      <c r="V580" s="15">
        <v>235000</v>
      </c>
      <c r="W580" s="19">
        <v>235000</v>
      </c>
      <c r="X580" s="19">
        <v>235000</v>
      </c>
      <c r="Y580" s="19">
        <v>245000</v>
      </c>
      <c r="Z580" s="19"/>
      <c r="AA580" s="19">
        <v>245000</v>
      </c>
      <c r="AB580" s="19"/>
      <c r="AC580" s="19">
        <v>245000</v>
      </c>
      <c r="AD580" s="19"/>
      <c r="AI580" s="19">
        <f t="shared" si="288"/>
        <v>245000</v>
      </c>
      <c r="AJ580" s="18">
        <v>245000</v>
      </c>
      <c r="AK580" s="18">
        <v>245000</v>
      </c>
      <c r="AL580" s="18">
        <v>245000</v>
      </c>
    </row>
    <row r="581" spans="1:38" hidden="1" x14ac:dyDescent="0.3">
      <c r="A581" s="7" t="s">
        <v>1098</v>
      </c>
      <c r="B581" s="7" t="s">
        <v>1099</v>
      </c>
      <c r="C581" s="13">
        <v>51545.73</v>
      </c>
      <c r="D581" s="13">
        <v>51545.74</v>
      </c>
      <c r="E581" s="13">
        <v>53528.26</v>
      </c>
      <c r="F581" s="13">
        <v>53528.26</v>
      </c>
      <c r="G581" s="14">
        <v>54846.400000000001</v>
      </c>
      <c r="H581" s="13">
        <v>54846.400000000001</v>
      </c>
      <c r="I581" s="13">
        <v>54846.400000000001</v>
      </c>
      <c r="J581" s="14">
        <v>56832.476875642344</v>
      </c>
      <c r="K581" s="13">
        <v>56073.4</v>
      </c>
      <c r="L581" s="13">
        <v>56073.4</v>
      </c>
      <c r="M581" s="14">
        <v>0</v>
      </c>
      <c r="N581" s="13">
        <v>0</v>
      </c>
      <c r="O581" s="13">
        <v>0</v>
      </c>
      <c r="P581" s="14">
        <v>0</v>
      </c>
      <c r="Q581" s="16">
        <v>0</v>
      </c>
      <c r="R581" s="16">
        <v>0</v>
      </c>
      <c r="S581" s="17">
        <v>0</v>
      </c>
      <c r="T581" s="18">
        <v>0</v>
      </c>
      <c r="U581" s="19">
        <v>0</v>
      </c>
      <c r="V581" s="15">
        <v>0</v>
      </c>
      <c r="W581" s="19">
        <v>0</v>
      </c>
      <c r="X581" s="19">
        <v>0</v>
      </c>
      <c r="Y581" s="19">
        <v>0</v>
      </c>
      <c r="Z581" s="19"/>
      <c r="AA581" s="19">
        <v>0</v>
      </c>
      <c r="AB581" s="19"/>
      <c r="AC581" s="19">
        <v>0</v>
      </c>
      <c r="AD581" s="19"/>
      <c r="AI581" s="19">
        <f t="shared" si="288"/>
        <v>0</v>
      </c>
      <c r="AJ581" s="18">
        <v>0</v>
      </c>
      <c r="AK581" s="18">
        <v>0</v>
      </c>
      <c r="AL581" s="18">
        <v>0</v>
      </c>
    </row>
    <row r="582" spans="1:38" x14ac:dyDescent="0.3">
      <c r="A582" s="7" t="s">
        <v>1100</v>
      </c>
      <c r="B582" s="7" t="s">
        <v>1101</v>
      </c>
      <c r="C582" s="13">
        <v>29550.98</v>
      </c>
      <c r="D582" s="13">
        <v>29550.98</v>
      </c>
      <c r="E582" s="13">
        <v>30215.040000000001</v>
      </c>
      <c r="F582" s="13">
        <v>30215.040000000001</v>
      </c>
      <c r="G582" s="14">
        <v>30876</v>
      </c>
      <c r="H582" s="13">
        <v>30876</v>
      </c>
      <c r="I582" s="13">
        <v>30876</v>
      </c>
      <c r="J582" s="14">
        <v>31543.175487465182</v>
      </c>
      <c r="K582" s="13">
        <v>31543.18</v>
      </c>
      <c r="L582" s="13">
        <v>31543.18</v>
      </c>
      <c r="M582" s="14">
        <v>32290.25</v>
      </c>
      <c r="N582" s="13">
        <v>32290.25</v>
      </c>
      <c r="O582" s="13">
        <v>32290.25</v>
      </c>
      <c r="P582" s="14">
        <v>32995.82</v>
      </c>
      <c r="Q582" s="16">
        <v>32995.82</v>
      </c>
      <c r="R582" s="16">
        <v>32995.82</v>
      </c>
      <c r="S582" s="17">
        <v>16767.689999999999</v>
      </c>
      <c r="T582" s="18">
        <v>16767.689999999999</v>
      </c>
      <c r="U582" s="19">
        <v>18546.240000000002</v>
      </c>
      <c r="V582" s="15">
        <v>0</v>
      </c>
      <c r="W582" s="19">
        <v>0</v>
      </c>
      <c r="X582" s="19">
        <v>0</v>
      </c>
      <c r="Y582" s="19">
        <v>0</v>
      </c>
      <c r="Z582" s="19"/>
      <c r="AA582" s="19">
        <v>0</v>
      </c>
      <c r="AB582" s="19"/>
      <c r="AC582" s="19">
        <v>0</v>
      </c>
      <c r="AD582" s="19"/>
      <c r="AI582" s="19">
        <f t="shared" si="288"/>
        <v>0</v>
      </c>
      <c r="AJ582" s="18">
        <v>0</v>
      </c>
      <c r="AK582" s="18">
        <v>0</v>
      </c>
      <c r="AL582" s="18">
        <v>0</v>
      </c>
    </row>
    <row r="583" spans="1:38" x14ac:dyDescent="0.3">
      <c r="A583" s="7" t="s">
        <v>1102</v>
      </c>
      <c r="B583" s="7" t="s">
        <v>1103</v>
      </c>
      <c r="C583" s="13">
        <v>0</v>
      </c>
      <c r="D583" s="13">
        <v>0</v>
      </c>
      <c r="E583" s="13">
        <v>0</v>
      </c>
      <c r="F583" s="13">
        <v>0</v>
      </c>
      <c r="G583" s="14">
        <v>0</v>
      </c>
      <c r="H583" s="13">
        <v>0</v>
      </c>
      <c r="I583" s="13">
        <v>0</v>
      </c>
      <c r="J583" s="14">
        <v>0</v>
      </c>
      <c r="K583" s="13">
        <v>0</v>
      </c>
      <c r="L583" s="13">
        <v>0</v>
      </c>
      <c r="M583" s="14">
        <v>26017.65</v>
      </c>
      <c r="N583" s="13">
        <v>26017.65</v>
      </c>
      <c r="O583" s="13">
        <v>26017.65</v>
      </c>
      <c r="P583" s="14">
        <v>22079.32</v>
      </c>
      <c r="Q583" s="16">
        <v>22079.32</v>
      </c>
      <c r="R583" s="16">
        <v>22079.32</v>
      </c>
      <c r="S583" s="17">
        <v>20286.689999999999</v>
      </c>
      <c r="T583" s="18">
        <v>20286.689999999999</v>
      </c>
      <c r="U583" s="19">
        <v>20286.689999999999</v>
      </c>
      <c r="V583" s="15">
        <v>18461.650000000001</v>
      </c>
      <c r="W583" s="19">
        <v>18461.650000000001</v>
      </c>
      <c r="X583" s="19">
        <v>9692.24</v>
      </c>
      <c r="Y583" s="19">
        <v>16705.3</v>
      </c>
      <c r="Z583" s="19"/>
      <c r="AA583" s="19">
        <v>16705.3</v>
      </c>
      <c r="AB583" s="19"/>
      <c r="AC583" s="19">
        <v>16705.3</v>
      </c>
      <c r="AD583" s="19"/>
      <c r="AI583" s="19">
        <f t="shared" si="288"/>
        <v>16705.3</v>
      </c>
      <c r="AJ583" s="18">
        <v>16705.3</v>
      </c>
      <c r="AK583" s="18">
        <v>16705.3</v>
      </c>
      <c r="AL583" s="18">
        <v>16705.3</v>
      </c>
    </row>
    <row r="584" spans="1:38" x14ac:dyDescent="0.3">
      <c r="A584" s="7" t="s">
        <v>1104</v>
      </c>
      <c r="B584" s="7" t="s">
        <v>1105</v>
      </c>
      <c r="C584" s="13">
        <v>28910.06</v>
      </c>
      <c r="D584" s="13">
        <v>28905.06</v>
      </c>
      <c r="E584" s="13">
        <v>26953.08</v>
      </c>
      <c r="F584" s="13">
        <v>26953.08</v>
      </c>
      <c r="G584" s="14">
        <v>24771.89</v>
      </c>
      <c r="H584" s="13">
        <v>24771.89</v>
      </c>
      <c r="I584" s="13">
        <v>24771.89</v>
      </c>
      <c r="J584" s="14">
        <v>22542.12</v>
      </c>
      <c r="K584" s="13">
        <v>22542.12</v>
      </c>
      <c r="L584" s="13">
        <v>22807.75</v>
      </c>
      <c r="M584" s="14">
        <v>20263.68</v>
      </c>
      <c r="N584" s="13">
        <v>20529.310000000001</v>
      </c>
      <c r="O584" s="13">
        <v>20529.310000000001</v>
      </c>
      <c r="P584" s="14">
        <v>9201.02</v>
      </c>
      <c r="Q584" s="16">
        <v>9201.02</v>
      </c>
      <c r="R584" s="16">
        <v>18402.03</v>
      </c>
      <c r="S584" s="17">
        <v>15570.94</v>
      </c>
      <c r="T584" s="18">
        <v>15570.94</v>
      </c>
      <c r="U584" s="19">
        <v>15954.15</v>
      </c>
      <c r="V584" s="15">
        <v>13068.13</v>
      </c>
      <c r="W584" s="19">
        <v>13068.13</v>
      </c>
      <c r="X584" s="19">
        <v>6725.67</v>
      </c>
      <c r="Y584" s="19">
        <v>10888.54</v>
      </c>
      <c r="Z584" s="19"/>
      <c r="AA584" s="19">
        <v>10888.54</v>
      </c>
      <c r="AB584" s="19"/>
      <c r="AC584" s="19">
        <v>10888.54</v>
      </c>
      <c r="AD584" s="19"/>
      <c r="AI584" s="19">
        <f t="shared" si="288"/>
        <v>10888.54</v>
      </c>
      <c r="AJ584" s="18">
        <v>10888.54</v>
      </c>
      <c r="AK584" s="18">
        <v>10888.54</v>
      </c>
      <c r="AL584" s="18">
        <v>10888.54</v>
      </c>
    </row>
    <row r="585" spans="1:38" hidden="1" x14ac:dyDescent="0.3">
      <c r="A585" s="7" t="s">
        <v>1106</v>
      </c>
      <c r="B585" s="7" t="s">
        <v>1107</v>
      </c>
      <c r="C585" s="13">
        <v>34472.75</v>
      </c>
      <c r="D585" s="13">
        <v>34472.75</v>
      </c>
      <c r="E585" s="13">
        <v>32847.26</v>
      </c>
      <c r="F585" s="13">
        <v>32847.26</v>
      </c>
      <c r="G585" s="14">
        <v>31168.63</v>
      </c>
      <c r="H585" s="13">
        <v>31168.63</v>
      </c>
      <c r="I585" s="13">
        <v>31168.63</v>
      </c>
      <c r="J585" s="14">
        <v>29442.923741007195</v>
      </c>
      <c r="K585" s="13">
        <v>15920.14</v>
      </c>
      <c r="L585" s="13">
        <v>15920.14</v>
      </c>
      <c r="M585" s="14">
        <v>0</v>
      </c>
      <c r="N585" s="13">
        <v>0</v>
      </c>
      <c r="O585" s="13">
        <v>0</v>
      </c>
      <c r="P585" s="14">
        <v>0</v>
      </c>
      <c r="Q585" s="16">
        <v>0</v>
      </c>
      <c r="R585" s="16">
        <v>0</v>
      </c>
      <c r="S585" s="17">
        <v>0</v>
      </c>
      <c r="T585" s="18">
        <v>0</v>
      </c>
      <c r="U585" s="19">
        <v>0</v>
      </c>
      <c r="V585" s="15">
        <v>0</v>
      </c>
      <c r="W585" s="19">
        <v>0</v>
      </c>
      <c r="X585" s="19">
        <v>0</v>
      </c>
      <c r="Y585" s="19">
        <v>0</v>
      </c>
      <c r="Z585" s="19"/>
      <c r="AA585" s="19">
        <v>0</v>
      </c>
      <c r="AB585" s="19"/>
      <c r="AC585" s="19">
        <v>0</v>
      </c>
      <c r="AD585" s="19"/>
      <c r="AI585" s="19">
        <f t="shared" si="288"/>
        <v>0</v>
      </c>
      <c r="AJ585" s="18">
        <v>0</v>
      </c>
      <c r="AK585" s="18">
        <v>0</v>
      </c>
      <c r="AL585" s="18">
        <v>0</v>
      </c>
    </row>
    <row r="586" spans="1:38" x14ac:dyDescent="0.3">
      <c r="A586" s="7" t="s">
        <v>1108</v>
      </c>
      <c r="B586" s="7" t="s">
        <v>1109</v>
      </c>
      <c r="C586" s="13">
        <v>4548.29</v>
      </c>
      <c r="D586" s="13">
        <v>4548.29</v>
      </c>
      <c r="E586" s="13">
        <v>3861.83</v>
      </c>
      <c r="F586" s="13">
        <v>3861.83</v>
      </c>
      <c r="G586" s="14">
        <v>3159.71</v>
      </c>
      <c r="H586" s="13">
        <v>3159.71</v>
      </c>
      <c r="I586" s="13">
        <v>3159.71</v>
      </c>
      <c r="J586" s="14">
        <v>2442.8819777158774</v>
      </c>
      <c r="K586" s="13">
        <v>2442.88</v>
      </c>
      <c r="L586" s="13">
        <v>2442.88</v>
      </c>
      <c r="M586" s="14">
        <v>1709.92</v>
      </c>
      <c r="N586" s="13">
        <v>1709.92</v>
      </c>
      <c r="O586" s="13">
        <v>1709.92</v>
      </c>
      <c r="P586" s="14">
        <v>960.19</v>
      </c>
      <c r="Q586" s="16">
        <v>960.19</v>
      </c>
      <c r="R586" s="16">
        <v>960.19</v>
      </c>
      <c r="S586" s="17">
        <v>193.67</v>
      </c>
      <c r="T586" s="18">
        <v>193.67</v>
      </c>
      <c r="U586" s="19">
        <v>193.67</v>
      </c>
      <c r="V586" s="15">
        <v>0</v>
      </c>
      <c r="W586" s="19">
        <v>0</v>
      </c>
      <c r="X586" s="19">
        <v>0</v>
      </c>
      <c r="Y586" s="19">
        <v>0</v>
      </c>
      <c r="Z586" s="19"/>
      <c r="AA586" s="19">
        <v>0</v>
      </c>
      <c r="AB586" s="19"/>
      <c r="AC586" s="19">
        <v>0</v>
      </c>
      <c r="AD586" s="19"/>
      <c r="AI586" s="19">
        <f t="shared" si="288"/>
        <v>0</v>
      </c>
      <c r="AJ586" s="18">
        <v>0</v>
      </c>
      <c r="AK586" s="18">
        <v>0</v>
      </c>
      <c r="AL586" s="18">
        <v>0</v>
      </c>
    </row>
    <row r="587" spans="1:38" hidden="1" x14ac:dyDescent="0.3">
      <c r="A587" s="7" t="s">
        <v>1110</v>
      </c>
      <c r="B587" s="7" t="s">
        <v>1111</v>
      </c>
      <c r="C587" s="13">
        <v>14045.66</v>
      </c>
      <c r="D587" s="13">
        <v>14045.66</v>
      </c>
      <c r="E587" s="13">
        <v>12721.99</v>
      </c>
      <c r="F587" s="13">
        <v>12665.73</v>
      </c>
      <c r="G587" s="14">
        <v>11422.83</v>
      </c>
      <c r="H587" s="13">
        <v>11422.83</v>
      </c>
      <c r="I587" s="13">
        <v>11422.83</v>
      </c>
      <c r="J587" s="14">
        <v>10295.25</v>
      </c>
      <c r="K587" s="13">
        <v>5279.32</v>
      </c>
      <c r="L587" s="13">
        <v>36252.160000000003</v>
      </c>
      <c r="M587" s="14">
        <v>0</v>
      </c>
      <c r="N587" s="13">
        <v>0</v>
      </c>
      <c r="O587" s="13">
        <v>0</v>
      </c>
      <c r="P587" s="14">
        <v>0</v>
      </c>
      <c r="Q587" s="16">
        <v>0</v>
      </c>
      <c r="R587" s="16">
        <v>0</v>
      </c>
      <c r="S587" s="17">
        <v>0</v>
      </c>
      <c r="T587" s="18">
        <v>0</v>
      </c>
      <c r="U587" s="19">
        <v>0</v>
      </c>
      <c r="V587" s="15">
        <v>0</v>
      </c>
      <c r="W587" s="19">
        <v>0</v>
      </c>
      <c r="X587" s="19">
        <v>0</v>
      </c>
      <c r="Y587" s="19">
        <v>0</v>
      </c>
      <c r="Z587" s="19"/>
      <c r="AA587" s="19">
        <v>0</v>
      </c>
      <c r="AB587" s="19"/>
      <c r="AC587" s="19">
        <v>0</v>
      </c>
      <c r="AD587" s="19"/>
      <c r="AI587" s="19">
        <f t="shared" si="288"/>
        <v>0</v>
      </c>
      <c r="AJ587" s="18">
        <v>0</v>
      </c>
      <c r="AK587" s="18">
        <v>0</v>
      </c>
      <c r="AL587" s="18">
        <v>0</v>
      </c>
    </row>
    <row r="588" spans="1:38" x14ac:dyDescent="0.3">
      <c r="A588" s="7" t="s">
        <v>1112</v>
      </c>
      <c r="B588" s="7" t="s">
        <v>1113</v>
      </c>
      <c r="C588" s="13">
        <v>314766.26</v>
      </c>
      <c r="D588" s="13">
        <v>314766.26</v>
      </c>
      <c r="E588" s="13">
        <v>305928.76</v>
      </c>
      <c r="F588" s="13">
        <v>305928.76</v>
      </c>
      <c r="G588" s="14">
        <v>299487.51</v>
      </c>
      <c r="H588" s="13">
        <v>299487.51</v>
      </c>
      <c r="I588" s="13">
        <v>299487.51</v>
      </c>
      <c r="J588" s="14">
        <v>292793.76</v>
      </c>
      <c r="K588" s="13">
        <v>292793.76</v>
      </c>
      <c r="L588" s="13">
        <v>292793.76</v>
      </c>
      <c r="M588" s="14">
        <v>282820.01</v>
      </c>
      <c r="N588" s="13">
        <v>282820.01</v>
      </c>
      <c r="O588" s="13">
        <v>282820.01</v>
      </c>
      <c r="P588" s="14">
        <f>138821.88+133393.13</f>
        <v>272215.01</v>
      </c>
      <c r="Q588" s="16">
        <v>272215.01</v>
      </c>
      <c r="R588" s="16">
        <v>272215.01</v>
      </c>
      <c r="S588" s="17">
        <v>261105.01</v>
      </c>
      <c r="T588" s="18">
        <v>261105.01</v>
      </c>
      <c r="U588" s="19">
        <v>261105.01</v>
      </c>
      <c r="V588" s="15">
        <v>249490.01</v>
      </c>
      <c r="W588" s="19">
        <v>249490.01</v>
      </c>
      <c r="X588" s="19">
        <v>249490.01</v>
      </c>
      <c r="Y588" s="19">
        <v>239820.01</v>
      </c>
      <c r="Z588" s="19"/>
      <c r="AA588" s="19">
        <v>239820.01</v>
      </c>
      <c r="AB588" s="19"/>
      <c r="AC588" s="19">
        <v>239820.01</v>
      </c>
      <c r="AD588" s="19"/>
      <c r="AI588" s="19">
        <f t="shared" si="288"/>
        <v>239820.01</v>
      </c>
      <c r="AJ588" s="18">
        <v>239820.01</v>
      </c>
      <c r="AK588" s="18">
        <v>239820.01</v>
      </c>
      <c r="AL588" s="18">
        <v>239820.01</v>
      </c>
    </row>
    <row r="589" spans="1:38" x14ac:dyDescent="0.3">
      <c r="A589" s="21" t="s">
        <v>87</v>
      </c>
      <c r="B589" s="21" t="s">
        <v>1114</v>
      </c>
      <c r="C589" s="22">
        <f>SUM(C572:C588)</f>
        <v>789268.73</v>
      </c>
      <c r="D589" s="22">
        <f t="shared" ref="D589:O589" si="289">SUM(D572:D588)</f>
        <v>789263.74</v>
      </c>
      <c r="E589" s="22">
        <f t="shared" si="289"/>
        <v>787828.22</v>
      </c>
      <c r="F589" s="22">
        <f t="shared" si="289"/>
        <v>790255.96</v>
      </c>
      <c r="G589" s="22">
        <f>SUM(G572:G588)</f>
        <v>785168.97000000009</v>
      </c>
      <c r="H589" s="22">
        <f t="shared" si="289"/>
        <v>785168.97000000009</v>
      </c>
      <c r="I589" s="22">
        <f t="shared" si="289"/>
        <v>785168.97000000009</v>
      </c>
      <c r="J589" s="22">
        <f>SUM(J572:J588)</f>
        <v>771258.58808183053</v>
      </c>
      <c r="K589" s="22">
        <f t="shared" si="289"/>
        <v>751453.23</v>
      </c>
      <c r="L589" s="22">
        <f t="shared" si="289"/>
        <v>2116496.7599999998</v>
      </c>
      <c r="M589" s="22">
        <f>SUM(M572:M588)</f>
        <v>734720.19</v>
      </c>
      <c r="N589" s="22">
        <f t="shared" si="289"/>
        <v>737533.82000000007</v>
      </c>
      <c r="O589" s="22">
        <f t="shared" si="289"/>
        <v>778954.61</v>
      </c>
      <c r="P589" s="22">
        <f>SUM(P572:P588)</f>
        <v>752882.56</v>
      </c>
      <c r="Q589" s="22">
        <f t="shared" ref="Q589:R589" si="290">SUM(Q572:Q588)</f>
        <v>752882.56</v>
      </c>
      <c r="R589" s="22">
        <f t="shared" si="290"/>
        <v>762083.57000000007</v>
      </c>
      <c r="S589" s="22">
        <f t="shared" ref="S589:X589" si="291">SUM(S572:S588)</f>
        <v>742940.04</v>
      </c>
      <c r="T589" s="22">
        <f t="shared" si="291"/>
        <v>742940.04</v>
      </c>
      <c r="U589" s="22">
        <f t="shared" si="291"/>
        <v>787701.8</v>
      </c>
      <c r="V589" s="22">
        <f t="shared" si="291"/>
        <v>731199.29</v>
      </c>
      <c r="W589" s="22">
        <f t="shared" si="291"/>
        <v>731199.29</v>
      </c>
      <c r="X589" s="22">
        <f t="shared" si="291"/>
        <v>602679.66999999993</v>
      </c>
      <c r="Y589" s="22">
        <f>SUM(Y572:Y588)</f>
        <v>713708.01</v>
      </c>
      <c r="Z589" s="22">
        <f t="shared" ref="Z589:AC589" si="292">SUM(Z572:Z588)</f>
        <v>0</v>
      </c>
      <c r="AA589" s="22">
        <f t="shared" si="292"/>
        <v>713708.01</v>
      </c>
      <c r="AB589" s="22">
        <f t="shared" si="292"/>
        <v>0</v>
      </c>
      <c r="AC589" s="22">
        <f t="shared" si="292"/>
        <v>713708.01</v>
      </c>
      <c r="AD589" s="22"/>
      <c r="AE589" s="22"/>
      <c r="AF589" s="22"/>
      <c r="AG589" s="22"/>
      <c r="AH589" s="22"/>
      <c r="AI589" s="22">
        <f>SUM(AI572:AI588)</f>
        <v>713708.01</v>
      </c>
      <c r="AJ589" s="22">
        <f>SUM(AJ572:AJ588)</f>
        <v>713708.01</v>
      </c>
      <c r="AK589" s="22">
        <f t="shared" ref="AK589:AL589" si="293">SUM(AK572:AK588)</f>
        <v>713708.01</v>
      </c>
      <c r="AL589" s="22">
        <f t="shared" si="293"/>
        <v>713708.01</v>
      </c>
    </row>
    <row r="590" spans="1:38" x14ac:dyDescent="0.3">
      <c r="A590" s="7" t="s">
        <v>1115</v>
      </c>
      <c r="B590" s="7" t="s">
        <v>1116</v>
      </c>
      <c r="C590" s="13"/>
      <c r="D590" s="13"/>
      <c r="E590" s="13"/>
      <c r="F590" s="13"/>
      <c r="G590" s="14"/>
      <c r="H590" s="13"/>
      <c r="I590" s="13"/>
      <c r="J590" s="14"/>
      <c r="K590" s="13"/>
      <c r="L590" s="13"/>
      <c r="M590" s="14"/>
      <c r="N590" s="13"/>
      <c r="O590" s="13"/>
      <c r="P590" s="11"/>
      <c r="S590" s="17"/>
      <c r="T590" s="18"/>
      <c r="U590" s="19"/>
      <c r="V590" s="15"/>
      <c r="W590" s="19"/>
      <c r="X590" s="19"/>
      <c r="Y590" s="19"/>
      <c r="Z590" s="19"/>
      <c r="AA590" s="19"/>
      <c r="AB590" s="19"/>
      <c r="AC590" s="19"/>
      <c r="AD590" s="19"/>
      <c r="AJ590" s="18"/>
      <c r="AK590" s="18"/>
      <c r="AL590" s="18"/>
    </row>
    <row r="591" spans="1:38" x14ac:dyDescent="0.3">
      <c r="A591" s="7" t="s">
        <v>1117</v>
      </c>
      <c r="B591" s="7" t="s">
        <v>1118</v>
      </c>
      <c r="C591" s="13">
        <v>2299916</v>
      </c>
      <c r="D591" s="13">
        <v>2276946.04</v>
      </c>
      <c r="E591" s="13">
        <v>2299916</v>
      </c>
      <c r="F591" s="13">
        <v>1979224.48</v>
      </c>
      <c r="G591" s="14">
        <v>1745765</v>
      </c>
      <c r="H591" s="13">
        <v>1926173</v>
      </c>
      <c r="I591" s="13">
        <v>1517511.5</v>
      </c>
      <c r="J591" s="14">
        <v>2155730</v>
      </c>
      <c r="K591" s="13">
        <v>2155730</v>
      </c>
      <c r="L591" s="13">
        <v>2155730</v>
      </c>
      <c r="M591" s="14">
        <v>2623414</v>
      </c>
      <c r="N591" s="13">
        <v>2623414</v>
      </c>
      <c r="O591" s="13">
        <v>2551572.77</v>
      </c>
      <c r="P591" s="14">
        <v>2560258</v>
      </c>
      <c r="Q591" s="16">
        <v>2670063</v>
      </c>
      <c r="R591" s="16">
        <v>2670063</v>
      </c>
      <c r="S591" s="17">
        <v>3136760</v>
      </c>
      <c r="T591" s="18">
        <v>3183182</v>
      </c>
      <c r="U591" s="19">
        <v>2696990.15</v>
      </c>
      <c r="V591" s="15">
        <v>3317998</v>
      </c>
      <c r="W591" s="19">
        <v>3317998</v>
      </c>
      <c r="X591" s="19">
        <v>1658999</v>
      </c>
      <c r="Y591" s="127">
        <v>3052837</v>
      </c>
      <c r="Z591" s="19"/>
      <c r="AA591" s="19">
        <v>3052837</v>
      </c>
      <c r="AB591" s="19"/>
      <c r="AC591" s="19">
        <v>3052837</v>
      </c>
      <c r="AD591" s="19"/>
      <c r="AE591" t="s">
        <v>1119</v>
      </c>
      <c r="AF591" s="12" t="s">
        <v>1120</v>
      </c>
      <c r="AI591" s="19">
        <f>$AC$591</f>
        <v>3052837</v>
      </c>
      <c r="AJ591" s="18">
        <v>3052837</v>
      </c>
      <c r="AK591" s="18">
        <v>3052837</v>
      </c>
      <c r="AL591" s="18">
        <v>3052837</v>
      </c>
    </row>
    <row r="592" spans="1:38" x14ac:dyDescent="0.3">
      <c r="A592" s="7" t="s">
        <v>1121</v>
      </c>
      <c r="B592" s="7" t="s">
        <v>1122</v>
      </c>
      <c r="C592" s="13">
        <v>0</v>
      </c>
      <c r="D592" s="13">
        <v>22969.96</v>
      </c>
      <c r="E592" s="13">
        <v>175183</v>
      </c>
      <c r="F592" s="13">
        <v>495874.52</v>
      </c>
      <c r="G592" s="14">
        <v>0</v>
      </c>
      <c r="H592" s="13">
        <v>0</v>
      </c>
      <c r="I592" s="13">
        <v>408661.5</v>
      </c>
      <c r="J592" s="14">
        <v>0</v>
      </c>
      <c r="K592" s="13">
        <v>0</v>
      </c>
      <c r="L592" s="13">
        <v>0</v>
      </c>
      <c r="M592" s="14">
        <v>0</v>
      </c>
      <c r="N592" s="13">
        <v>0</v>
      </c>
      <c r="O592" s="13">
        <v>71841.23</v>
      </c>
      <c r="P592" s="14">
        <v>0</v>
      </c>
      <c r="Q592" s="13">
        <v>0</v>
      </c>
      <c r="R592" s="13">
        <v>0</v>
      </c>
      <c r="S592" s="17">
        <v>0</v>
      </c>
      <c r="T592" s="18">
        <v>0</v>
      </c>
      <c r="U592" s="19">
        <v>486191.85</v>
      </c>
      <c r="V592" s="15">
        <v>0</v>
      </c>
      <c r="W592" s="19">
        <v>1498164.2</v>
      </c>
      <c r="X592" s="19">
        <v>1498164.2</v>
      </c>
      <c r="Y592" s="19"/>
      <c r="Z592" s="19"/>
      <c r="AA592" s="19"/>
      <c r="AB592" s="19"/>
      <c r="AC592" s="19"/>
      <c r="AD592" s="19"/>
      <c r="AJ592" s="18"/>
      <c r="AK592" s="18"/>
      <c r="AL592" s="18"/>
    </row>
    <row r="593" spans="1:38" x14ac:dyDescent="0.3">
      <c r="A593" s="21" t="s">
        <v>87</v>
      </c>
      <c r="B593" s="21" t="s">
        <v>1123</v>
      </c>
      <c r="C593" s="22">
        <f>SUM(C591:C592)</f>
        <v>2299916</v>
      </c>
      <c r="D593" s="22">
        <f t="shared" ref="D593:O593" si="294">SUM(D591:D592)</f>
        <v>2299916</v>
      </c>
      <c r="E593" s="22">
        <f t="shared" si="294"/>
        <v>2475099</v>
      </c>
      <c r="F593" s="22">
        <f t="shared" si="294"/>
        <v>2475099</v>
      </c>
      <c r="G593" s="22">
        <f>SUM(G591:G592)</f>
        <v>1745765</v>
      </c>
      <c r="H593" s="22">
        <f t="shared" si="294"/>
        <v>1926173</v>
      </c>
      <c r="I593" s="22">
        <f t="shared" si="294"/>
        <v>1926173</v>
      </c>
      <c r="J593" s="22">
        <f>SUM(J591:J592)</f>
        <v>2155730</v>
      </c>
      <c r="K593" s="22">
        <f t="shared" si="294"/>
        <v>2155730</v>
      </c>
      <c r="L593" s="22">
        <f t="shared" si="294"/>
        <v>2155730</v>
      </c>
      <c r="M593" s="22">
        <f>SUM(M591:M592)</f>
        <v>2623414</v>
      </c>
      <c r="N593" s="22">
        <f t="shared" si="294"/>
        <v>2623414</v>
      </c>
      <c r="O593" s="22">
        <f t="shared" si="294"/>
        <v>2623414</v>
      </c>
      <c r="P593" s="22">
        <f>P591</f>
        <v>2560258</v>
      </c>
      <c r="Q593" s="22">
        <f t="shared" ref="Q593:R593" si="295">Q591</f>
        <v>2670063</v>
      </c>
      <c r="R593" s="22">
        <f t="shared" si="295"/>
        <v>2670063</v>
      </c>
      <c r="S593" s="22">
        <f t="shared" ref="S593:X593" si="296">SUM(S591:S592)</f>
        <v>3136760</v>
      </c>
      <c r="T593" s="22">
        <f t="shared" si="296"/>
        <v>3183182</v>
      </c>
      <c r="U593" s="22">
        <f t="shared" si="296"/>
        <v>3183182</v>
      </c>
      <c r="V593" s="22">
        <f t="shared" si="296"/>
        <v>3317998</v>
      </c>
      <c r="W593" s="22">
        <f t="shared" si="296"/>
        <v>4816162.2</v>
      </c>
      <c r="X593" s="22">
        <f t="shared" si="296"/>
        <v>3157163.2</v>
      </c>
      <c r="Y593" s="22">
        <f>SUM(Y591:Y592)</f>
        <v>3052837</v>
      </c>
      <c r="Z593" s="22">
        <f t="shared" ref="Z593:AC593" si="297">SUM(Z591:Z592)</f>
        <v>0</v>
      </c>
      <c r="AA593" s="22">
        <f t="shared" si="297"/>
        <v>3052837</v>
      </c>
      <c r="AB593" s="22">
        <f t="shared" si="297"/>
        <v>0</v>
      </c>
      <c r="AC593" s="22">
        <f t="shared" si="297"/>
        <v>3052837</v>
      </c>
      <c r="AD593" s="22"/>
      <c r="AE593" s="22"/>
      <c r="AF593" s="22"/>
      <c r="AG593" s="22"/>
      <c r="AH593" s="22"/>
      <c r="AI593" s="22">
        <f>SUM(AI591:AI592)</f>
        <v>3052837</v>
      </c>
      <c r="AJ593" s="22">
        <f>SUM(AJ591:AJ592)</f>
        <v>3052837</v>
      </c>
      <c r="AK593" s="22">
        <f t="shared" ref="AK593:AL593" si="298">SUM(AK591:AK592)</f>
        <v>3052837</v>
      </c>
      <c r="AL593" s="22">
        <f t="shared" si="298"/>
        <v>3052837</v>
      </c>
    </row>
    <row r="594" spans="1:38" x14ac:dyDescent="0.3">
      <c r="A594" s="40"/>
      <c r="B594" s="40"/>
      <c r="C594" s="26"/>
      <c r="D594" s="26"/>
      <c r="E594" s="26"/>
      <c r="F594" s="26"/>
      <c r="G594" s="26"/>
      <c r="H594" s="26"/>
      <c r="I594" s="26"/>
      <c r="J594" s="26"/>
      <c r="K594" s="26"/>
      <c r="L594" s="26"/>
      <c r="M594" s="26"/>
      <c r="N594" s="26"/>
      <c r="O594" s="26"/>
      <c r="S594" s="18"/>
      <c r="T594" s="18"/>
      <c r="U594" s="19"/>
      <c r="V594" s="19"/>
      <c r="W594" s="19"/>
      <c r="X594" s="19"/>
      <c r="Y594" s="19"/>
      <c r="Z594" s="19"/>
      <c r="AA594" s="19"/>
      <c r="AB594" s="19"/>
      <c r="AC594" s="19"/>
      <c r="AD594" s="19"/>
      <c r="AJ594" s="18"/>
      <c r="AK594" s="18"/>
      <c r="AL594" s="18"/>
    </row>
    <row r="595" spans="1:38" x14ac:dyDescent="0.3">
      <c r="A595" s="21" t="s">
        <v>87</v>
      </c>
      <c r="B595" s="21" t="s">
        <v>1777</v>
      </c>
      <c r="C595" s="22">
        <f t="shared" ref="C595:L595" si="299">C29+C75+C78+C92+C122+C126+C159+C167+C171+C181+C188+C238+C243+C248+C251+C255+C258+C261+C264+C274+C300+C330+C333+C352+C373+C419+C422+C426+C456+C458+C464+C499+C504+C510+C512+C515+C520+C523+C547+C550+C554+C557+C560+C563+C589+C593</f>
        <v>7288740.1800000016</v>
      </c>
      <c r="D595" s="22">
        <f t="shared" si="299"/>
        <v>7074078.3400000008</v>
      </c>
      <c r="E595" s="22">
        <f t="shared" si="299"/>
        <v>8469233.1600000001</v>
      </c>
      <c r="F595" s="22">
        <f t="shared" si="299"/>
        <v>7653508.3799999999</v>
      </c>
      <c r="G595" s="22">
        <f t="shared" si="299"/>
        <v>6930941.7521297997</v>
      </c>
      <c r="H595" s="22">
        <f t="shared" si="299"/>
        <v>7844266.6799999988</v>
      </c>
      <c r="I595" s="22">
        <f t="shared" si="299"/>
        <v>7325310.6200000001</v>
      </c>
      <c r="J595" s="22">
        <f t="shared" si="299"/>
        <v>7785796.0523779346</v>
      </c>
      <c r="K595" s="22">
        <f t="shared" si="299"/>
        <v>9236428.2100000009</v>
      </c>
      <c r="L595" s="22">
        <f t="shared" si="299"/>
        <v>10411815.890000001</v>
      </c>
      <c r="M595" s="22">
        <f>M29+M75+M78+M92+M122+M126+M159+M167+M171+M181+M188+M238+M243+M248+M251+M255+M258+M261+M264+M274+M300+M330+M333+M352+M373+M419+M422+M426+M456+M458+M464+M499+M504+M510+M512+M515+M520+M523+M547+M550+M554+M557+M560+M563+M589+M593+M566</f>
        <v>8880799.1500000004</v>
      </c>
      <c r="N595" s="22">
        <f>N29+N75+N78+N92+N122+N126+N159+N167+N171+N181+N188+N238+N243+N248+N251+N255+N258+N261+N264+N274+N300+N330+N333+N352+N373+N419+N422+N426+N456+N458+N464+N499+N504+N510+N512+N515+N520+N523+N547+N550+N554+N557+N560+N563+N589+N593+N566</f>
        <v>10072030.08</v>
      </c>
      <c r="O595" s="22">
        <f>O29+O75+O78+O92+O122+O126+O159+O167+O171+O181+O188+O238+O243+O248+O251+O255+O258+O261+O264+O274+O300+O330+O333+O352+O373+O419+O422+O426+O456+O458+O464+O499+O504+O510+O512+O515+O520+O523+O547+O550+O554+O557+O560+O563+O589+O593+O566</f>
        <v>9579780.1699999999</v>
      </c>
      <c r="P595" s="22">
        <f>P29+P75+P78+P92+P122+P126+P159+P167+P171+P181+P188+P238+P243+P248+P251+P255+P258+P261+P264+P274+P300+P330+P333+P352+P373+P419+P422+P426+P456+P458+P464+P499+P504+P510+P512+P515+P520+P523+P547+P550+P554+P557+P560+P563+P589+P593+P566</f>
        <v>9317855.8242003657</v>
      </c>
      <c r="Q595" s="22">
        <f>Q29+Q75+Q78+Q92+Q122+Q126+Q159+Q167+Q171+Q181+Q188+Q238+Q243+Q248+Q251+Q255+Q258+Q261+Q264+Q274+Q300+Q330+Q333+Q352+Q373+Q419+Q422+Q426+Q456+Q458+Q464+Q499+Q504+Q510+Q512+Q515+Q520+Q523+Q547+Q550+Q554+Q557+Q560+Q563+Q589+Q593+Q566</f>
        <v>10555234.57</v>
      </c>
      <c r="R595" s="22">
        <f>R29+R75+R78+R92+R122+R126+R159+R167+R171+R181+R188+R238+R243+R248+R251+R255+R258+R261+R264+R274+R300+R330+R333+R352+R373+R419+R422+R426+R456+R458+R464+R499+R504+R510+R512+R515+R520+R523+R547+R550+R554+R557+R560+R563+R589+R593+R566+R570</f>
        <v>10390036.460000001</v>
      </c>
      <c r="S595" s="22">
        <f>S29+S75+S78+S92+S122+S126+S159+S167+S171+S181+S188+S238+S243+S248+S251+S255+S258+S261+S264+S274+S300+S330+S333+S352+S373+S419+S422+S426+S456+S458+S464+S499+S504+S510+S512+S515+S520+S523+S547+S550+S554+S557+S560+S563+S589+S593+S566+S570</f>
        <v>10458382.5311074</v>
      </c>
      <c r="T595" s="22">
        <f>T29+T75+T78+T92+T122+T126+T159+T167+T171+T181+T188+T238+T243+T248+T251+T255+T258+T261+T264+T274+T300+T330+T333+T352+T373+T419+T422+T426+T456+T458+T464+T499+T504+T510+T512+T515+T520+T523+T547+T550+T554+T557+T560+T563+T589+T593+T566+T570+T461</f>
        <v>11374792.349002199</v>
      </c>
      <c r="U595" s="22">
        <f>U593+U589+U570+U566+U563+U560+U557+U554+U550+U547+U523+U520+U515+U512+U510+U504+U499+U464+U461+U458+U456+U426+U422+U419+U373+U352+U333+U330+U300+U264+U261+U258+U255+U251+U248+U243+U238+U188+U181+U171+U167+U159+U126+U122+U92+U78+U75+U29</f>
        <v>10412938.679999998</v>
      </c>
      <c r="V595" s="22">
        <f>V593+V589+V570+V566+V563+V560+V557+V554+V550+V547+V523+V520+V515+V512+V510+V504+V499+V464+V461+V458+V456+V426+V422+V419+V373+V352+V333+V330+V300+V264+V261+V258+V255+V251+V248+V243+V238+V188+V181+V171+V167+V159+V126+V122+V92+V78+V75+V29</f>
        <v>11092798.750000004</v>
      </c>
      <c r="W595" s="22">
        <f>W593+W589+W570+W566+W563+W560+W557+W554+W550+W547+W523+W520+W515+W512+W510+W504+W499+W464+W461+W458+W456+W426+W422+W419+W373+W352+W333+W330+W300+W264+W261+W258+W255+W251+W248+W243+W238+W188+W181+W171+W167+W159+W126+W122+W92+W78+W75+W29</f>
        <v>12875905.330000002</v>
      </c>
      <c r="X595" s="22">
        <f>X593+X589+X570+X566+X563+X560+X557+X554+X550+X547+X523+X520+X515+X512+X510+X504+X499+X464+X461+X458+X456+X426+X422+X419+X373+X352+X333+X330+X300+X264+X261+X258+X255+X251+X248+X243+X238+X188+X181+X171+X167+X159+X126+X122+X92+X78+X75+X29</f>
        <v>7036915.7700000014</v>
      </c>
      <c r="Y595" s="22" t="e">
        <f>Y593+Y589+Y570+Y566+Y563+Y560+Y557+Y554+Y550+Y547+Y523+Y520+Y515+Y512+Y510+Y504+Y499+Y464+Y461+Y458+Y456+Y426+Y422+Y419+Y373+Y352+Y333+Y330+Y300+Y264+Y261+Y258+Y255+Y251+Y248+Y243+Y238+Y188+Y181+Y171+Y167+Y159+Y126+Y122+Y92+Y78+Y75+Y29</f>
        <v>#REF!</v>
      </c>
      <c r="Z595" s="22">
        <f t="shared" ref="Z595:AC595" si="300">Z593+Z589+Z570+Z566+Z563+Z560+Z557+Z554+Z550+Z547+Z523+Z520+Z515+Z512+Z510+Z504+Z499+Z464+Z461+Z458+Z456+Z426+Z422+Z419+Z373+Z352+Z333+Z330+Z300+Z264+Z261+Z258+Z255+Z251+Z248+Z243+Z238+Z188+Z181+Z171+Z167+Z159+Z126+Z122+Z92+Z78+Z75+Z29</f>
        <v>-453481.06</v>
      </c>
      <c r="AA595" s="22" t="e">
        <f t="shared" si="300"/>
        <v>#REF!</v>
      </c>
      <c r="AB595" s="22">
        <f t="shared" si="300"/>
        <v>-12100</v>
      </c>
      <c r="AC595" s="22" t="e">
        <f t="shared" si="300"/>
        <v>#REF!</v>
      </c>
      <c r="AD595" s="22"/>
      <c r="AE595" s="22"/>
      <c r="AF595" s="22"/>
      <c r="AG595" s="22"/>
      <c r="AH595" s="22"/>
      <c r="AI595" s="22" t="e">
        <f>AI593+AI589+AI570+AI566+AI563+AI560+AI557+AI554+AI550+AI547+AI523+AI520+AI515+AI512+AI510+AI504+AI499+AI464+AI461+AI458+AI456+AI426+AI422+AI419+AI373+AI352+AI333+AI330+AI300+AI264+AI261+AI258+AI255+AI251+AI248+AI243+AI238+AI188+AI181+AI171+AI167+AI159+AI126+AI122+AI92+AI78+AI75+AI29</f>
        <v>#REF!</v>
      </c>
      <c r="AJ595" s="22" t="e">
        <f>AJ593+AJ589+AJ570+AJ566+AJ563+AJ560+AJ557+AJ554+AJ550+AJ547+AJ523+AJ520+AJ515+AJ512+AJ510+AJ504+AJ499+AJ464+AJ461+AJ458+AJ456+AJ426+AJ422+AJ419+AJ373+AJ352+AJ333+AJ330+AJ300+AJ264+AJ261+AJ258+AJ255+AJ251+AJ248+AJ243+AJ238+AJ188+AJ181+AJ171+AJ167+AJ159+AJ126+AJ122+AJ92+AJ78+AJ75+AJ29</f>
        <v>#REF!</v>
      </c>
      <c r="AK595" s="22" t="e">
        <f t="shared" ref="AK595:AL595" si="301">AK593+AK589+AK570+AK566+AK563+AK560+AK557+AK554+AK550+AK547+AK523+AK520+AK515+AK512+AK510+AK504+AK499+AK464+AK461+AK458+AK456+AK426+AK422+AK419+AK373+AK352+AK333+AK330+AK300+AK264+AK261+AK258+AK255+AK251+AK248+AK243+AK238+AK188+AK181+AK171+AK167+AK159+AK126+AK122+AK92+AK78+AK75+AK29</f>
        <v>#REF!</v>
      </c>
      <c r="AL595" s="22" t="e">
        <f t="shared" si="301"/>
        <v>#REF!</v>
      </c>
    </row>
    <row r="596" spans="1:38" x14ac:dyDescent="0.3">
      <c r="A596" t="s">
        <v>1124</v>
      </c>
    </row>
    <row r="597" spans="1:38" x14ac:dyDescent="0.3">
      <c r="Y597" s="19"/>
      <c r="AH597" s="162" t="s">
        <v>1826</v>
      </c>
      <c r="AI597" s="19">
        <f>'Gen Fund Rev'!Y110</f>
        <v>11271442.130000001</v>
      </c>
      <c r="AJ597" s="19">
        <f>AI597</f>
        <v>11271442.130000001</v>
      </c>
      <c r="AK597" s="19">
        <f>AJ597</f>
        <v>11271442.130000001</v>
      </c>
      <c r="AL597" s="19">
        <f>AK597</f>
        <v>11271442.130000001</v>
      </c>
    </row>
    <row r="598" spans="1:38" x14ac:dyDescent="0.3">
      <c r="AH598" s="43"/>
    </row>
    <row r="599" spans="1:38" x14ac:dyDescent="0.3">
      <c r="Y599" s="102"/>
      <c r="AH599" s="162" t="s">
        <v>1829</v>
      </c>
      <c r="AI599" s="19" t="e">
        <f>AI597-AI595</f>
        <v>#REF!</v>
      </c>
      <c r="AJ599" s="19" t="e">
        <f>AJ597-AJ595</f>
        <v>#REF!</v>
      </c>
      <c r="AK599" s="19" t="e">
        <f>AK597-AK595</f>
        <v>#REF!</v>
      </c>
      <c r="AL599" s="19" t="e">
        <f>AL597-AL595</f>
        <v>#REF!</v>
      </c>
    </row>
    <row r="606" spans="1:38" ht="37.5" customHeight="1" x14ac:dyDescent="0.3"/>
  </sheetData>
  <sheetProtection insertColumns="0" insertRows="0" sort="0" pivotTables="0"/>
  <pageMargins left="0.25" right="0.25" top="0.75" bottom="0.5" header="0.3" footer="0.3"/>
  <pageSetup paperSize="5" scale="70" fitToHeight="0" orientation="landscape" r:id="rId1"/>
  <headerFooter>
    <oddHeader>&amp;CGeneral Fund Expenditures</oddHeader>
    <oddFooter>&amp;RPage &amp;P of &amp;N</oddFooter>
  </headerFooter>
  <legacy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04C6-958A-418A-ABA3-0F2C56DF732C}">
  <dimension ref="A1:AC26"/>
  <sheetViews>
    <sheetView workbookViewId="0">
      <pane xSplit="2" ySplit="1" topLeftCell="C2" activePane="bottomRight" state="frozen"/>
      <selection pane="topRight" activeCell="C1" sqref="C1"/>
      <selection pane="bottomLeft" activeCell="A2" sqref="A2"/>
      <selection pane="bottomRight" sqref="A1:A1048576"/>
    </sheetView>
  </sheetViews>
  <sheetFormatPr defaultRowHeight="14.4" x14ac:dyDescent="0.3"/>
  <cols>
    <col min="1" max="1" width="15.6640625" customWidth="1"/>
    <col min="2" max="2" width="36.88671875" customWidth="1"/>
    <col min="3" max="3" width="16.5546875" hidden="1" customWidth="1"/>
    <col min="4" max="4" width="14.5546875" hidden="1" customWidth="1"/>
    <col min="5" max="5" width="16.5546875" hidden="1" customWidth="1"/>
    <col min="6" max="7" width="14.5546875" hidden="1" customWidth="1"/>
    <col min="8" max="8" width="16.5546875" hidden="1" customWidth="1"/>
    <col min="9" max="10" width="14.5546875" hidden="1" customWidth="1"/>
    <col min="11" max="11" width="16.5546875" hidden="1" customWidth="1"/>
    <col min="12" max="13" width="14.5546875" hidden="1" customWidth="1"/>
    <col min="14" max="14" width="16.5546875" hidden="1" customWidth="1"/>
    <col min="15" max="18" width="14.5546875" hidden="1" customWidth="1"/>
    <col min="19" max="20" width="14.5546875" customWidth="1"/>
    <col min="21" max="24" width="12.6640625" customWidth="1"/>
    <col min="25" max="25" width="1.6640625" customWidth="1"/>
    <col min="26" max="26" width="12.6640625" customWidth="1"/>
    <col min="27" max="27" width="21.5546875" customWidth="1"/>
    <col min="28" max="28" width="10.6640625" customWidth="1"/>
    <col min="29" max="29" width="12.6640625" customWidth="1"/>
  </cols>
  <sheetData>
    <row r="1" spans="1:29" ht="86.4" x14ac:dyDescent="0.3">
      <c r="A1" s="1" t="s">
        <v>0</v>
      </c>
      <c r="B1" s="1" t="s">
        <v>1</v>
      </c>
      <c r="C1" s="1" t="s">
        <v>2</v>
      </c>
      <c r="D1" s="1" t="s">
        <v>3</v>
      </c>
      <c r="E1" s="1" t="s">
        <v>4</v>
      </c>
      <c r="F1" s="1" t="s">
        <v>5</v>
      </c>
      <c r="G1" s="2" t="s">
        <v>6</v>
      </c>
      <c r="H1" s="3" t="s">
        <v>7</v>
      </c>
      <c r="I1" s="1" t="s">
        <v>8</v>
      </c>
      <c r="J1" s="2" t="s">
        <v>9</v>
      </c>
      <c r="K1" s="3" t="s">
        <v>10</v>
      </c>
      <c r="L1" s="1" t="s">
        <v>11</v>
      </c>
      <c r="M1" s="2" t="s">
        <v>12</v>
      </c>
      <c r="N1" s="3" t="s">
        <v>13</v>
      </c>
      <c r="O1" s="1" t="s">
        <v>14</v>
      </c>
      <c r="P1" s="2" t="s">
        <v>15</v>
      </c>
      <c r="Q1" s="3" t="s">
        <v>1125</v>
      </c>
      <c r="R1" s="3" t="s">
        <v>1126</v>
      </c>
      <c r="S1" s="2" t="s">
        <v>18</v>
      </c>
      <c r="T1" s="3" t="s">
        <v>1127</v>
      </c>
      <c r="U1" s="3" t="s">
        <v>20</v>
      </c>
      <c r="V1" s="132" t="s">
        <v>21</v>
      </c>
      <c r="W1" s="3" t="s">
        <v>1447</v>
      </c>
      <c r="X1" s="131" t="s">
        <v>1448</v>
      </c>
      <c r="Y1" s="131"/>
      <c r="Z1" s="131" t="s">
        <v>1449</v>
      </c>
      <c r="AA1" s="131" t="s">
        <v>1450</v>
      </c>
      <c r="AB1" s="133" t="s">
        <v>1451</v>
      </c>
      <c r="AC1" s="131" t="s">
        <v>1831</v>
      </c>
    </row>
    <row r="2" spans="1:29" x14ac:dyDescent="0.3">
      <c r="A2" s="7" t="s">
        <v>1701</v>
      </c>
      <c r="B2" s="7" t="s">
        <v>1702</v>
      </c>
      <c r="C2" s="13">
        <v>1628074.66</v>
      </c>
      <c r="D2" s="13">
        <v>1720202.68</v>
      </c>
      <c r="E2" s="13">
        <v>1976483.64</v>
      </c>
      <c r="F2" s="13">
        <v>1879541.28</v>
      </c>
      <c r="G2" s="14">
        <v>2144664.0229759999</v>
      </c>
      <c r="H2" s="13">
        <v>2144664.02</v>
      </c>
      <c r="I2" s="13">
        <v>2075460.83</v>
      </c>
      <c r="J2" s="14">
        <v>2166595.1649759999</v>
      </c>
      <c r="K2" s="13">
        <v>2166595.16</v>
      </c>
      <c r="L2" s="13">
        <v>2071226.99</v>
      </c>
      <c r="M2" s="14">
        <v>2211667.858</v>
      </c>
      <c r="N2" s="13">
        <v>2211667.86</v>
      </c>
      <c r="O2" s="13">
        <v>2133513.2000000002</v>
      </c>
      <c r="P2" s="17">
        <v>2201549.5599999996</v>
      </c>
      <c r="Q2" s="18">
        <v>2201549.56</v>
      </c>
      <c r="R2" s="18">
        <v>2461323.0699999998</v>
      </c>
      <c r="S2" s="17">
        <v>2602909.5599999996</v>
      </c>
      <c r="T2" s="18">
        <v>2602909.5599999996</v>
      </c>
      <c r="U2" s="18">
        <v>2704105.56</v>
      </c>
      <c r="V2" s="17">
        <v>2829766.32</v>
      </c>
      <c r="W2" s="18">
        <v>2829766.32</v>
      </c>
      <c r="X2" s="18">
        <v>1411570.19</v>
      </c>
      <c r="Y2" s="18"/>
      <c r="Z2" s="18">
        <v>2822484.76</v>
      </c>
      <c r="AA2" t="s">
        <v>1583</v>
      </c>
      <c r="AB2" s="18"/>
      <c r="AC2" s="18">
        <f>Z2+395147.9</f>
        <v>3217632.6599999997</v>
      </c>
    </row>
    <row r="3" spans="1:29" x14ac:dyDescent="0.3">
      <c r="A3" s="7" t="s">
        <v>1703</v>
      </c>
      <c r="B3" s="7" t="s">
        <v>1704</v>
      </c>
      <c r="C3" s="13">
        <v>16078.21</v>
      </c>
      <c r="D3" s="13">
        <v>25860.74</v>
      </c>
      <c r="E3" s="13">
        <v>20545.939999999999</v>
      </c>
      <c r="F3" s="13">
        <v>14880.38</v>
      </c>
      <c r="G3" s="14">
        <v>20545.939999999999</v>
      </c>
      <c r="H3" s="13">
        <v>20545.939999999999</v>
      </c>
      <c r="I3" s="13">
        <v>26192.39</v>
      </c>
      <c r="J3" s="14">
        <v>20545.939999999999</v>
      </c>
      <c r="K3" s="13">
        <v>20545.939999999999</v>
      </c>
      <c r="L3" s="13">
        <v>21979.93</v>
      </c>
      <c r="M3" s="14">
        <v>20956.859999999997</v>
      </c>
      <c r="N3" s="13">
        <v>20956.86</v>
      </c>
      <c r="O3" s="13">
        <v>20680.53</v>
      </c>
      <c r="P3" s="17">
        <v>22228.36</v>
      </c>
      <c r="Q3" s="18">
        <v>22228.36</v>
      </c>
      <c r="R3" s="18">
        <v>24087.64</v>
      </c>
      <c r="S3" s="17">
        <v>21918.799999999999</v>
      </c>
      <c r="T3" s="18">
        <v>21918.799999999999</v>
      </c>
      <c r="U3" s="18">
        <v>24583.02</v>
      </c>
      <c r="V3" s="17">
        <v>21564.18</v>
      </c>
      <c r="W3" s="18">
        <v>21564.18</v>
      </c>
      <c r="X3" s="18">
        <v>6388.88</v>
      </c>
      <c r="Y3" s="18"/>
      <c r="Z3" s="18">
        <v>23504.7</v>
      </c>
      <c r="AA3" s="18" t="s">
        <v>1462</v>
      </c>
      <c r="AC3" s="18">
        <v>23504.7</v>
      </c>
    </row>
    <row r="4" spans="1:29" x14ac:dyDescent="0.3">
      <c r="A4" s="7" t="s">
        <v>1705</v>
      </c>
      <c r="B4" s="7" t="s">
        <v>1706</v>
      </c>
      <c r="C4" s="13">
        <v>3643.57</v>
      </c>
      <c r="D4" s="13">
        <v>6114.41</v>
      </c>
      <c r="E4" s="13">
        <v>4468.04</v>
      </c>
      <c r="F4" s="13">
        <v>1819.53</v>
      </c>
      <c r="G4" s="14">
        <v>4468.04</v>
      </c>
      <c r="H4" s="13">
        <v>4468.04</v>
      </c>
      <c r="I4" s="13">
        <v>4612.93</v>
      </c>
      <c r="J4" s="14">
        <v>4468.04</v>
      </c>
      <c r="K4" s="13">
        <v>4468.04</v>
      </c>
      <c r="L4" s="13">
        <v>4193.03</v>
      </c>
      <c r="M4" s="14">
        <v>4557.3999999999996</v>
      </c>
      <c r="N4" s="13">
        <v>4557.3999999999996</v>
      </c>
      <c r="O4" s="13">
        <v>2241.61</v>
      </c>
      <c r="P4" s="17">
        <v>4438.67</v>
      </c>
      <c r="Q4" s="18">
        <v>4438.67</v>
      </c>
      <c r="R4" s="18">
        <v>1443.33</v>
      </c>
      <c r="S4" s="17">
        <v>3796.3</v>
      </c>
      <c r="T4" s="18">
        <v>3796.3</v>
      </c>
      <c r="U4" s="18">
        <v>189.15</v>
      </c>
      <c r="V4" s="17">
        <v>2862.09</v>
      </c>
      <c r="W4" s="18">
        <v>2862.09</v>
      </c>
      <c r="X4" s="18">
        <v>53.29</v>
      </c>
      <c r="Y4" s="18"/>
      <c r="Z4" s="18">
        <v>2536.0100000000002</v>
      </c>
      <c r="AA4" s="18" t="s">
        <v>1462</v>
      </c>
      <c r="AC4" s="18">
        <v>2536.0100000000002</v>
      </c>
    </row>
    <row r="5" spans="1:29" x14ac:dyDescent="0.3">
      <c r="A5" s="7" t="s">
        <v>1707</v>
      </c>
      <c r="B5" s="7" t="s">
        <v>1708</v>
      </c>
      <c r="C5" s="13">
        <v>41250</v>
      </c>
      <c r="D5" s="13">
        <v>41250</v>
      </c>
      <c r="E5" s="13">
        <v>56250</v>
      </c>
      <c r="F5" s="13">
        <v>37500</v>
      </c>
      <c r="G5" s="14">
        <v>56250</v>
      </c>
      <c r="H5" s="13">
        <v>56250</v>
      </c>
      <c r="I5" s="13">
        <v>120000</v>
      </c>
      <c r="J5" s="14">
        <v>63750</v>
      </c>
      <c r="K5" s="13">
        <v>108750</v>
      </c>
      <c r="L5" s="13">
        <v>212250</v>
      </c>
      <c r="M5" s="14">
        <v>78750</v>
      </c>
      <c r="N5" s="13">
        <v>78750</v>
      </c>
      <c r="O5" s="13">
        <v>95250</v>
      </c>
      <c r="P5" s="17">
        <v>120000</v>
      </c>
      <c r="Q5" s="18">
        <v>120000</v>
      </c>
      <c r="R5" s="18">
        <v>86659.78</v>
      </c>
      <c r="S5" s="17">
        <v>202500</v>
      </c>
      <c r="T5" s="18">
        <v>202500</v>
      </c>
      <c r="U5" s="18">
        <v>79500</v>
      </c>
      <c r="V5" s="17">
        <v>180000</v>
      </c>
      <c r="W5" s="18">
        <v>180000</v>
      </c>
      <c r="X5" s="18">
        <v>30750</v>
      </c>
      <c r="Y5" s="18"/>
      <c r="Z5" s="18">
        <v>87136.6</v>
      </c>
      <c r="AA5" s="18" t="s">
        <v>410</v>
      </c>
      <c r="AC5" s="18">
        <v>87136.6</v>
      </c>
    </row>
    <row r="6" spans="1:29" x14ac:dyDescent="0.3">
      <c r="A6" s="7" t="s">
        <v>1709</v>
      </c>
      <c r="B6" s="7" t="s">
        <v>1710</v>
      </c>
      <c r="C6" s="13">
        <v>0</v>
      </c>
      <c r="D6" s="13">
        <v>56911.83</v>
      </c>
      <c r="E6" s="13">
        <v>59459.79</v>
      </c>
      <c r="F6" s="13">
        <v>81688.800000000003</v>
      </c>
      <c r="G6" s="14">
        <v>84687.24</v>
      </c>
      <c r="H6" s="13">
        <v>84687.24</v>
      </c>
      <c r="I6" s="13">
        <v>69686.850000000006</v>
      </c>
      <c r="J6" s="14">
        <v>70255.48</v>
      </c>
      <c r="K6" s="13">
        <v>70255.48</v>
      </c>
      <c r="L6" s="13">
        <v>55964.28</v>
      </c>
      <c r="M6" s="14">
        <v>59977.820895522382</v>
      </c>
      <c r="N6" s="13">
        <v>59977.82</v>
      </c>
      <c r="O6" s="13">
        <v>52344.41</v>
      </c>
      <c r="P6" s="17">
        <v>66062.94</v>
      </c>
      <c r="Q6" s="18">
        <v>66062.94</v>
      </c>
      <c r="R6" s="18">
        <v>29491</v>
      </c>
      <c r="S6" s="17">
        <v>25278</v>
      </c>
      <c r="T6" s="18">
        <v>25278</v>
      </c>
      <c r="U6" s="18">
        <v>0</v>
      </c>
      <c r="V6" s="17">
        <v>0</v>
      </c>
      <c r="W6" s="18">
        <v>0</v>
      </c>
      <c r="X6" s="18">
        <v>0</v>
      </c>
      <c r="Y6" s="18"/>
      <c r="Z6" s="18">
        <v>0</v>
      </c>
      <c r="AA6" s="18"/>
      <c r="AC6" s="18">
        <v>0</v>
      </c>
    </row>
    <row r="7" spans="1:29" x14ac:dyDescent="0.3">
      <c r="A7" s="7" t="s">
        <v>1711</v>
      </c>
      <c r="B7" s="7" t="s">
        <v>1712</v>
      </c>
      <c r="C7" s="13">
        <v>172000</v>
      </c>
      <c r="D7" s="13">
        <v>71013.02</v>
      </c>
      <c r="E7" s="13">
        <v>172000</v>
      </c>
      <c r="F7" s="13">
        <v>116339.07</v>
      </c>
      <c r="G7" s="14">
        <v>172000</v>
      </c>
      <c r="H7" s="13">
        <v>172000</v>
      </c>
      <c r="I7" s="13">
        <v>260249.86</v>
      </c>
      <c r="J7" s="14">
        <v>172000</v>
      </c>
      <c r="K7" s="13">
        <v>172000</v>
      </c>
      <c r="L7" s="13">
        <v>29122.67</v>
      </c>
      <c r="M7" s="14">
        <v>172000</v>
      </c>
      <c r="N7" s="13">
        <v>172000</v>
      </c>
      <c r="O7" s="13">
        <v>360458.42</v>
      </c>
      <c r="P7" s="17">
        <v>157925.25</v>
      </c>
      <c r="Q7" s="18">
        <v>251033.25</v>
      </c>
      <c r="R7" s="18">
        <v>271680.86</v>
      </c>
      <c r="S7" s="17">
        <v>255884.83</v>
      </c>
      <c r="T7" s="18">
        <v>255884.83</v>
      </c>
      <c r="U7" s="18">
        <v>400047.26</v>
      </c>
      <c r="V7" s="17">
        <v>247884.83</v>
      </c>
      <c r="W7" s="18">
        <v>247884.83</v>
      </c>
      <c r="X7" s="18">
        <v>24746.92</v>
      </c>
      <c r="Y7" s="18"/>
      <c r="Z7" s="18">
        <v>813142.32</v>
      </c>
      <c r="AA7" s="19"/>
      <c r="AB7" s="18"/>
      <c r="AC7" s="18">
        <v>813142.32</v>
      </c>
    </row>
    <row r="8" spans="1:29" x14ac:dyDescent="0.3">
      <c r="A8" s="7" t="s">
        <v>1713</v>
      </c>
      <c r="B8" s="7" t="s">
        <v>1714</v>
      </c>
      <c r="C8" s="13">
        <v>6318.6</v>
      </c>
      <c r="D8" s="13">
        <v>0</v>
      </c>
      <c r="E8" s="13">
        <v>6318.6</v>
      </c>
      <c r="F8" s="13">
        <v>0</v>
      </c>
      <c r="G8" s="14">
        <v>6318.5999999999995</v>
      </c>
      <c r="H8" s="13">
        <v>6318.6</v>
      </c>
      <c r="I8" s="13">
        <v>0</v>
      </c>
      <c r="J8" s="14">
        <v>6318.5999999999995</v>
      </c>
      <c r="K8" s="13">
        <v>6318.6</v>
      </c>
      <c r="L8" s="13">
        <v>0</v>
      </c>
      <c r="M8" s="14">
        <v>6318.5999999999995</v>
      </c>
      <c r="N8" s="13">
        <v>6318.6</v>
      </c>
      <c r="O8" s="13">
        <v>0</v>
      </c>
      <c r="P8" s="17">
        <v>6318.6</v>
      </c>
      <c r="Q8" s="18">
        <v>6318.6</v>
      </c>
      <c r="R8" s="18">
        <v>0</v>
      </c>
      <c r="S8" s="17">
        <v>6318.6</v>
      </c>
      <c r="T8" s="18">
        <v>6318.6</v>
      </c>
      <c r="U8" s="18">
        <v>0</v>
      </c>
      <c r="V8" s="17">
        <v>6318.6</v>
      </c>
      <c r="W8" s="18">
        <v>6318.6</v>
      </c>
      <c r="X8" s="18">
        <v>3159.3</v>
      </c>
      <c r="Y8" s="18"/>
      <c r="Z8" s="18">
        <v>6318.6</v>
      </c>
      <c r="AA8" s="18"/>
      <c r="AC8" s="18">
        <v>6318.6</v>
      </c>
    </row>
    <row r="9" spans="1:29" x14ac:dyDescent="0.3">
      <c r="A9" s="7" t="s">
        <v>1715</v>
      </c>
      <c r="B9" s="7" t="s">
        <v>1716</v>
      </c>
      <c r="C9" s="13"/>
      <c r="D9" s="13"/>
      <c r="E9" s="13"/>
      <c r="F9" s="13"/>
      <c r="G9" s="14"/>
      <c r="H9" s="13"/>
      <c r="I9" s="13"/>
      <c r="J9" s="14"/>
      <c r="K9" s="13"/>
      <c r="L9" s="13"/>
      <c r="M9" s="14"/>
      <c r="N9" s="13"/>
      <c r="O9" s="13"/>
      <c r="P9" s="17">
        <v>0</v>
      </c>
      <c r="Q9" s="18">
        <v>4550</v>
      </c>
      <c r="R9" s="18">
        <v>4550</v>
      </c>
      <c r="S9" s="17">
        <v>4200</v>
      </c>
      <c r="T9" s="18">
        <v>4200</v>
      </c>
      <c r="U9" s="18">
        <v>0</v>
      </c>
      <c r="V9" s="17">
        <v>2100</v>
      </c>
      <c r="W9" s="18">
        <v>2100</v>
      </c>
      <c r="X9" s="18">
        <v>0</v>
      </c>
      <c r="Y9" s="18"/>
      <c r="Z9" s="18">
        <v>0</v>
      </c>
      <c r="AA9" s="18"/>
      <c r="AC9" s="18">
        <v>0</v>
      </c>
    </row>
    <row r="10" spans="1:29" x14ac:dyDescent="0.3">
      <c r="A10" s="7" t="s">
        <v>1717</v>
      </c>
      <c r="B10" s="7" t="s">
        <v>1718</v>
      </c>
      <c r="C10" s="13">
        <v>0</v>
      </c>
      <c r="D10" s="13">
        <v>58684.57</v>
      </c>
      <c r="E10" s="13">
        <v>0</v>
      </c>
      <c r="F10" s="13">
        <v>3626.79</v>
      </c>
      <c r="G10" s="14">
        <v>0</v>
      </c>
      <c r="H10" s="13">
        <v>0</v>
      </c>
      <c r="I10" s="13">
        <v>0</v>
      </c>
      <c r="J10" s="14">
        <v>0</v>
      </c>
      <c r="K10" s="13">
        <v>0</v>
      </c>
      <c r="L10" s="13">
        <v>0</v>
      </c>
      <c r="M10" s="14">
        <v>0</v>
      </c>
      <c r="N10" s="13">
        <v>0</v>
      </c>
      <c r="O10" s="13">
        <v>0</v>
      </c>
      <c r="P10" s="17">
        <v>0</v>
      </c>
      <c r="Q10" s="18">
        <v>3612.79</v>
      </c>
      <c r="R10" s="18">
        <v>0</v>
      </c>
      <c r="S10" s="17">
        <v>0</v>
      </c>
      <c r="T10" s="18">
        <v>0</v>
      </c>
      <c r="U10" s="18">
        <v>0</v>
      </c>
      <c r="V10" s="17">
        <v>0</v>
      </c>
      <c r="W10" s="18">
        <v>0</v>
      </c>
      <c r="X10" s="18">
        <v>0</v>
      </c>
      <c r="Y10" s="18"/>
      <c r="Z10" s="18">
        <v>0</v>
      </c>
      <c r="AA10" s="18"/>
      <c r="AC10" s="18">
        <v>0</v>
      </c>
    </row>
    <row r="11" spans="1:29" x14ac:dyDescent="0.3">
      <c r="A11" s="7" t="s">
        <v>1719</v>
      </c>
      <c r="B11" s="7" t="s">
        <v>1720</v>
      </c>
      <c r="C11" s="13"/>
      <c r="D11" s="13"/>
      <c r="E11" s="13"/>
      <c r="F11" s="13"/>
      <c r="G11" s="14"/>
      <c r="H11" s="13"/>
      <c r="I11" s="13"/>
      <c r="J11" s="14"/>
      <c r="K11" s="13"/>
      <c r="L11" s="13"/>
      <c r="M11" s="14"/>
      <c r="N11" s="13"/>
      <c r="O11" s="13"/>
      <c r="P11" s="17">
        <v>0</v>
      </c>
      <c r="Q11" s="18">
        <v>262.5</v>
      </c>
      <c r="R11" s="18">
        <v>262.5</v>
      </c>
      <c r="S11" s="17">
        <v>437.5</v>
      </c>
      <c r="T11" s="18">
        <v>437.5</v>
      </c>
      <c r="U11" s="18">
        <v>0</v>
      </c>
      <c r="V11" s="17">
        <v>262.5</v>
      </c>
      <c r="W11" s="18">
        <v>262.5</v>
      </c>
      <c r="X11" s="18">
        <v>0</v>
      </c>
      <c r="Y11" s="18"/>
      <c r="Z11" s="18">
        <v>0</v>
      </c>
      <c r="AA11" s="18"/>
      <c r="AC11" s="18">
        <v>0</v>
      </c>
    </row>
    <row r="12" spans="1:29" x14ac:dyDescent="0.3">
      <c r="A12" s="7" t="s">
        <v>1721</v>
      </c>
      <c r="B12" s="7" t="s">
        <v>1722</v>
      </c>
      <c r="C12" s="13"/>
      <c r="D12" s="13"/>
      <c r="E12" s="13"/>
      <c r="F12" s="13"/>
      <c r="G12" s="14"/>
      <c r="H12" s="13"/>
      <c r="I12" s="13"/>
      <c r="J12" s="14"/>
      <c r="K12" s="13"/>
      <c r="L12" s="13"/>
      <c r="M12" s="14"/>
      <c r="N12" s="13"/>
      <c r="O12" s="13"/>
      <c r="P12" s="17">
        <v>0</v>
      </c>
      <c r="Q12" s="18">
        <v>49000</v>
      </c>
      <c r="R12" s="18">
        <v>66500</v>
      </c>
      <c r="S12" s="17">
        <v>105000</v>
      </c>
      <c r="T12" s="18">
        <v>105000</v>
      </c>
      <c r="U12" s="18">
        <v>57750</v>
      </c>
      <c r="V12" s="17">
        <v>45250</v>
      </c>
      <c r="W12" s="18">
        <v>45250</v>
      </c>
      <c r="X12" s="18">
        <v>17500</v>
      </c>
      <c r="Y12" s="18"/>
      <c r="Z12" s="18">
        <v>35000</v>
      </c>
      <c r="AA12" s="18" t="s">
        <v>1723</v>
      </c>
      <c r="AB12" s="18"/>
      <c r="AC12" s="18">
        <v>35000</v>
      </c>
    </row>
    <row r="13" spans="1:29" x14ac:dyDescent="0.3">
      <c r="A13" s="7" t="s">
        <v>1724</v>
      </c>
      <c r="B13" s="7" t="s">
        <v>1725</v>
      </c>
      <c r="C13" s="13">
        <v>0</v>
      </c>
      <c r="D13" s="13">
        <v>0</v>
      </c>
      <c r="E13" s="13">
        <v>0</v>
      </c>
      <c r="F13" s="13">
        <v>0</v>
      </c>
      <c r="G13" s="14">
        <v>0</v>
      </c>
      <c r="H13" s="13">
        <v>0</v>
      </c>
      <c r="I13" s="13">
        <v>0</v>
      </c>
      <c r="J13" s="14">
        <v>0</v>
      </c>
      <c r="K13" s="13">
        <v>0</v>
      </c>
      <c r="L13" s="13">
        <v>0</v>
      </c>
      <c r="M13" s="14">
        <v>0</v>
      </c>
      <c r="N13" s="13">
        <v>58450</v>
      </c>
      <c r="O13" s="13">
        <v>0</v>
      </c>
      <c r="P13" s="17">
        <v>0</v>
      </c>
      <c r="Q13" s="18">
        <v>1429294.4</v>
      </c>
      <c r="R13" s="18">
        <v>0</v>
      </c>
      <c r="S13" s="17">
        <v>0</v>
      </c>
      <c r="T13" s="18">
        <v>831450</v>
      </c>
      <c r="U13" s="18">
        <v>0</v>
      </c>
      <c r="V13" s="17">
        <v>552970.19999999995</v>
      </c>
      <c r="W13" s="18">
        <v>786970.2</v>
      </c>
      <c r="X13" s="18">
        <v>0</v>
      </c>
      <c r="Y13" s="18"/>
      <c r="Z13" s="18">
        <v>0</v>
      </c>
      <c r="AA13" s="18"/>
      <c r="AB13" s="18"/>
      <c r="AC13" s="18">
        <v>0</v>
      </c>
    </row>
    <row r="14" spans="1:29" x14ac:dyDescent="0.3">
      <c r="A14" s="7" t="s">
        <v>1726</v>
      </c>
      <c r="B14" s="7" t="s">
        <v>1727</v>
      </c>
      <c r="C14" s="13"/>
      <c r="D14" s="13"/>
      <c r="E14" s="13"/>
      <c r="F14" s="13"/>
      <c r="G14" s="14"/>
      <c r="H14" s="13"/>
      <c r="I14" s="13"/>
      <c r="J14" s="14"/>
      <c r="K14" s="13"/>
      <c r="L14" s="13"/>
      <c r="M14" s="14"/>
      <c r="N14" s="13">
        <v>119112.6</v>
      </c>
      <c r="O14" s="13">
        <v>778407</v>
      </c>
      <c r="P14" s="17">
        <v>0</v>
      </c>
      <c r="Q14" s="18">
        <v>0</v>
      </c>
      <c r="R14" s="18">
        <v>0</v>
      </c>
      <c r="S14" s="17">
        <v>0</v>
      </c>
      <c r="T14" s="18">
        <v>0</v>
      </c>
      <c r="U14" s="18">
        <v>0</v>
      </c>
      <c r="V14" s="17">
        <v>0</v>
      </c>
      <c r="W14" s="18">
        <v>0</v>
      </c>
      <c r="X14" s="18">
        <v>0</v>
      </c>
      <c r="Y14" s="18"/>
      <c r="Z14" s="18">
        <v>0</v>
      </c>
      <c r="AA14" s="18"/>
      <c r="AC14" s="18">
        <v>0</v>
      </c>
    </row>
    <row r="15" spans="1:29" x14ac:dyDescent="0.3">
      <c r="A15" s="7" t="s">
        <v>1728</v>
      </c>
      <c r="B15" s="7" t="s">
        <v>1729</v>
      </c>
      <c r="C15" s="13"/>
      <c r="D15" s="13"/>
      <c r="E15" s="13"/>
      <c r="F15" s="13"/>
      <c r="G15" s="14"/>
      <c r="H15" s="13"/>
      <c r="I15" s="13"/>
      <c r="J15" s="14"/>
      <c r="K15" s="13"/>
      <c r="L15" s="13"/>
      <c r="M15" s="14"/>
      <c r="N15" s="13"/>
      <c r="O15" s="13"/>
      <c r="P15" s="17"/>
      <c r="Q15" s="18"/>
      <c r="R15" s="18"/>
      <c r="S15" s="17"/>
      <c r="T15" s="18"/>
      <c r="U15" s="18">
        <v>2595193.13</v>
      </c>
      <c r="V15" s="17" t="s">
        <v>1790</v>
      </c>
      <c r="W15" s="18">
        <v>0</v>
      </c>
      <c r="X15" s="18">
        <v>0</v>
      </c>
      <c r="Y15" s="18"/>
      <c r="Z15" s="18">
        <v>0</v>
      </c>
      <c r="AA15" s="18"/>
      <c r="AC15" s="18">
        <v>0</v>
      </c>
    </row>
    <row r="16" spans="1:29" x14ac:dyDescent="0.3">
      <c r="A16" s="7" t="s">
        <v>1730</v>
      </c>
      <c r="B16" s="7" t="s">
        <v>1672</v>
      </c>
      <c r="C16" s="13">
        <v>0</v>
      </c>
      <c r="D16" s="13">
        <v>0</v>
      </c>
      <c r="E16" s="13">
        <v>0</v>
      </c>
      <c r="F16" s="13">
        <v>368.06</v>
      </c>
      <c r="G16" s="14">
        <v>0</v>
      </c>
      <c r="H16" s="13">
        <v>0</v>
      </c>
      <c r="I16" s="13">
        <v>18227.810000000001</v>
      </c>
      <c r="J16" s="14">
        <v>0</v>
      </c>
      <c r="K16" s="13">
        <v>0</v>
      </c>
      <c r="L16" s="13">
        <v>0</v>
      </c>
      <c r="M16" s="14">
        <v>0</v>
      </c>
      <c r="N16" s="13">
        <v>0</v>
      </c>
      <c r="O16" s="13">
        <v>0</v>
      </c>
      <c r="P16" s="17">
        <v>0</v>
      </c>
      <c r="Q16" s="18">
        <v>0</v>
      </c>
      <c r="R16" s="18">
        <v>0</v>
      </c>
      <c r="S16" s="17">
        <v>0</v>
      </c>
      <c r="T16" s="18">
        <v>0</v>
      </c>
      <c r="U16" s="18">
        <v>0</v>
      </c>
      <c r="V16" s="17">
        <v>0</v>
      </c>
      <c r="W16" s="18">
        <v>0</v>
      </c>
      <c r="X16" s="18">
        <v>0</v>
      </c>
      <c r="Y16" s="18"/>
      <c r="Z16" s="18">
        <v>0</v>
      </c>
      <c r="AA16" s="18"/>
      <c r="AC16" s="18">
        <v>0</v>
      </c>
    </row>
    <row r="17" spans="1:29" x14ac:dyDescent="0.3">
      <c r="A17" s="7" t="s">
        <v>1731</v>
      </c>
      <c r="B17" s="7" t="s">
        <v>1732</v>
      </c>
      <c r="C17" s="13">
        <v>0</v>
      </c>
      <c r="D17" s="13">
        <v>0</v>
      </c>
      <c r="E17" s="13">
        <v>0</v>
      </c>
      <c r="F17" s="13">
        <v>0</v>
      </c>
      <c r="G17" s="14">
        <v>0</v>
      </c>
      <c r="H17" s="13">
        <v>191100</v>
      </c>
      <c r="I17" s="13">
        <v>0</v>
      </c>
      <c r="J17" s="14">
        <v>0</v>
      </c>
      <c r="K17" s="13">
        <v>0</v>
      </c>
      <c r="L17" s="13">
        <v>0</v>
      </c>
      <c r="M17" s="14">
        <v>0</v>
      </c>
      <c r="N17" s="13">
        <v>0</v>
      </c>
      <c r="O17" s="13">
        <v>0</v>
      </c>
      <c r="P17" s="17">
        <v>0</v>
      </c>
      <c r="Q17" s="18">
        <v>0</v>
      </c>
      <c r="R17" s="18">
        <v>0</v>
      </c>
      <c r="S17" s="17">
        <v>0</v>
      </c>
      <c r="T17" s="18">
        <v>0</v>
      </c>
      <c r="U17" s="18">
        <v>0</v>
      </c>
      <c r="V17" s="17">
        <v>0</v>
      </c>
      <c r="W17" s="18">
        <v>0</v>
      </c>
      <c r="X17" s="18">
        <v>0</v>
      </c>
      <c r="Y17" s="18"/>
      <c r="Z17" s="18">
        <v>0</v>
      </c>
      <c r="AA17" s="18"/>
      <c r="AC17" s="18">
        <v>0</v>
      </c>
    </row>
    <row r="18" spans="1:29" x14ac:dyDescent="0.3">
      <c r="A18" s="7" t="s">
        <v>1733</v>
      </c>
      <c r="B18" s="7" t="s">
        <v>1734</v>
      </c>
      <c r="C18" s="13">
        <v>0</v>
      </c>
      <c r="D18" s="13">
        <v>0</v>
      </c>
      <c r="E18" s="13">
        <v>0</v>
      </c>
      <c r="F18" s="13">
        <v>0</v>
      </c>
      <c r="G18" s="14">
        <v>0</v>
      </c>
      <c r="H18" s="13">
        <v>33700</v>
      </c>
      <c r="I18" s="13">
        <v>33700</v>
      </c>
      <c r="J18" s="14">
        <v>0</v>
      </c>
      <c r="K18" s="13">
        <v>0</v>
      </c>
      <c r="L18" s="13">
        <v>0</v>
      </c>
      <c r="M18" s="14">
        <v>0</v>
      </c>
      <c r="N18" s="13">
        <v>0</v>
      </c>
      <c r="O18" s="13">
        <v>0</v>
      </c>
      <c r="P18" s="17">
        <v>0</v>
      </c>
      <c r="Q18" s="18">
        <v>0</v>
      </c>
      <c r="R18" s="18">
        <v>0</v>
      </c>
      <c r="S18" s="17">
        <v>0</v>
      </c>
      <c r="T18" s="18">
        <v>0</v>
      </c>
      <c r="U18" s="18">
        <v>0</v>
      </c>
      <c r="V18" s="17">
        <v>0</v>
      </c>
      <c r="W18" s="18">
        <v>0</v>
      </c>
      <c r="X18" s="18">
        <v>0</v>
      </c>
      <c r="Y18" s="18"/>
      <c r="Z18" s="18">
        <v>0</v>
      </c>
      <c r="AA18" s="18"/>
      <c r="AC18" s="18">
        <v>0</v>
      </c>
    </row>
    <row r="19" spans="1:29" x14ac:dyDescent="0.3">
      <c r="A19" s="7" t="s">
        <v>1735</v>
      </c>
      <c r="B19" s="7" t="s">
        <v>1736</v>
      </c>
      <c r="C19" s="13">
        <v>0</v>
      </c>
      <c r="D19" s="13">
        <v>0</v>
      </c>
      <c r="E19" s="13">
        <v>0</v>
      </c>
      <c r="F19" s="13">
        <v>0</v>
      </c>
      <c r="G19" s="14">
        <v>0</v>
      </c>
      <c r="H19" s="13">
        <v>0</v>
      </c>
      <c r="I19" s="13">
        <v>90000</v>
      </c>
      <c r="J19" s="14">
        <v>0</v>
      </c>
      <c r="K19" s="13">
        <v>0</v>
      </c>
      <c r="L19" s="13">
        <v>0</v>
      </c>
      <c r="M19" s="14">
        <v>0</v>
      </c>
      <c r="N19" s="13">
        <v>0</v>
      </c>
      <c r="O19" s="13">
        <v>0</v>
      </c>
      <c r="P19" s="17">
        <v>0</v>
      </c>
      <c r="Q19" s="18">
        <v>0</v>
      </c>
      <c r="R19" s="18">
        <v>0</v>
      </c>
      <c r="S19" s="17">
        <v>0</v>
      </c>
      <c r="T19" s="18">
        <v>0</v>
      </c>
      <c r="U19" s="18">
        <v>0</v>
      </c>
      <c r="V19" s="17">
        <v>0</v>
      </c>
      <c r="W19" s="18">
        <v>0</v>
      </c>
      <c r="X19" s="18">
        <v>0</v>
      </c>
      <c r="Y19" s="18"/>
      <c r="Z19" s="18">
        <v>0</v>
      </c>
      <c r="AA19" s="18"/>
      <c r="AC19" s="18">
        <v>0</v>
      </c>
    </row>
    <row r="20" spans="1:29" x14ac:dyDescent="0.3">
      <c r="A20" s="7" t="s">
        <v>1737</v>
      </c>
      <c r="B20" s="7" t="s">
        <v>1685</v>
      </c>
      <c r="C20" s="13">
        <v>0</v>
      </c>
      <c r="D20" s="13">
        <v>0</v>
      </c>
      <c r="E20" s="13">
        <v>0</v>
      </c>
      <c r="F20" s="13">
        <v>0</v>
      </c>
      <c r="G20" s="14">
        <v>0</v>
      </c>
      <c r="H20" s="13">
        <v>0</v>
      </c>
      <c r="I20" s="13">
        <v>0</v>
      </c>
      <c r="J20" s="14">
        <v>0</v>
      </c>
      <c r="K20" s="13">
        <v>0</v>
      </c>
      <c r="L20" s="13">
        <v>0</v>
      </c>
      <c r="M20" s="14">
        <v>0</v>
      </c>
      <c r="N20" s="13">
        <v>0</v>
      </c>
      <c r="O20" s="13">
        <v>0</v>
      </c>
      <c r="P20" s="17">
        <v>0</v>
      </c>
      <c r="Q20" s="18">
        <v>0</v>
      </c>
      <c r="R20" s="18">
        <v>0</v>
      </c>
      <c r="S20" s="17">
        <v>0</v>
      </c>
      <c r="T20" s="18">
        <v>0</v>
      </c>
      <c r="U20" s="18">
        <v>0</v>
      </c>
      <c r="V20" s="17">
        <v>0</v>
      </c>
      <c r="W20" s="18">
        <v>0</v>
      </c>
      <c r="X20" s="18">
        <v>0</v>
      </c>
      <c r="Y20" s="18"/>
      <c r="Z20" s="18">
        <v>0</v>
      </c>
      <c r="AA20" s="18"/>
      <c r="AC20" s="18">
        <v>0</v>
      </c>
    </row>
    <row r="21" spans="1:29" x14ac:dyDescent="0.3">
      <c r="A21" s="7" t="s">
        <v>1738</v>
      </c>
      <c r="B21" s="7" t="s">
        <v>1689</v>
      </c>
      <c r="C21" s="13"/>
      <c r="D21" s="13"/>
      <c r="E21" s="13"/>
      <c r="F21" s="13"/>
      <c r="G21" s="14"/>
      <c r="H21" s="13"/>
      <c r="I21" s="13"/>
      <c r="J21" s="14"/>
      <c r="K21" s="13"/>
      <c r="L21" s="13"/>
      <c r="M21" s="14"/>
      <c r="N21" s="13"/>
      <c r="O21" s="13"/>
      <c r="P21" s="17"/>
      <c r="Q21" s="18"/>
      <c r="R21" s="18"/>
      <c r="S21" s="17"/>
      <c r="T21" s="18"/>
      <c r="U21" s="18">
        <v>0</v>
      </c>
      <c r="V21" s="17">
        <v>10986.59</v>
      </c>
      <c r="W21" s="18">
        <v>10986.59</v>
      </c>
      <c r="X21" s="18">
        <v>0</v>
      </c>
      <c r="Y21" s="18"/>
      <c r="Z21" s="18">
        <v>0</v>
      </c>
      <c r="AA21" s="18"/>
      <c r="AC21" s="18">
        <v>0</v>
      </c>
    </row>
    <row r="22" spans="1:29" x14ac:dyDescent="0.3">
      <c r="A22" s="7" t="s">
        <v>1738</v>
      </c>
      <c r="B22" s="7" t="s">
        <v>1739</v>
      </c>
      <c r="C22" s="13"/>
      <c r="D22" s="13"/>
      <c r="E22" s="13"/>
      <c r="F22" s="13"/>
      <c r="G22" s="14"/>
      <c r="H22" s="13"/>
      <c r="I22" s="13"/>
      <c r="J22" s="14"/>
      <c r="K22" s="13"/>
      <c r="L22" s="13"/>
      <c r="M22" s="14"/>
      <c r="N22" s="13"/>
      <c r="O22" s="13"/>
      <c r="P22" s="17"/>
      <c r="Q22" s="18"/>
      <c r="R22" s="18"/>
      <c r="S22" s="17"/>
      <c r="T22" s="18"/>
      <c r="U22" s="18">
        <v>1217961</v>
      </c>
      <c r="V22" s="17">
        <v>0</v>
      </c>
      <c r="W22" s="18">
        <v>0</v>
      </c>
      <c r="X22" s="18">
        <v>0</v>
      </c>
      <c r="Y22" s="18"/>
      <c r="Z22" s="18">
        <v>0</v>
      </c>
      <c r="AA22" s="18"/>
      <c r="AC22" s="18">
        <v>0</v>
      </c>
    </row>
    <row r="23" spans="1:29" x14ac:dyDescent="0.3">
      <c r="A23" s="21" t="s">
        <v>87</v>
      </c>
      <c r="B23" s="21" t="s">
        <v>1740</v>
      </c>
      <c r="C23" s="144">
        <f t="shared" ref="C23:R23" si="0">SUM(C2:C20)</f>
        <v>1867365.04</v>
      </c>
      <c r="D23" s="144">
        <f t="shared" si="0"/>
        <v>1980037.25</v>
      </c>
      <c r="E23" s="144">
        <f t="shared" si="0"/>
        <v>2295526.0099999998</v>
      </c>
      <c r="F23" s="144">
        <f t="shared" si="0"/>
        <v>2135763.91</v>
      </c>
      <c r="G23" s="144">
        <f t="shared" si="0"/>
        <v>2488933.8429760002</v>
      </c>
      <c r="H23" s="144">
        <f t="shared" si="0"/>
        <v>2713733.8400000003</v>
      </c>
      <c r="I23" s="144">
        <f t="shared" si="0"/>
        <v>2698130.6700000004</v>
      </c>
      <c r="J23" s="144">
        <f t="shared" si="0"/>
        <v>2503933.2249759999</v>
      </c>
      <c r="K23" s="144">
        <f t="shared" si="0"/>
        <v>2548933.2200000002</v>
      </c>
      <c r="L23" s="144">
        <f t="shared" si="0"/>
        <v>2394736.8999999994</v>
      </c>
      <c r="M23" s="144">
        <f t="shared" si="0"/>
        <v>2554228.5388955222</v>
      </c>
      <c r="N23" s="144">
        <f t="shared" si="0"/>
        <v>2731791.1399999997</v>
      </c>
      <c r="O23" s="144">
        <f t="shared" si="0"/>
        <v>3442895.17</v>
      </c>
      <c r="P23" s="144">
        <f t="shared" si="0"/>
        <v>2578523.3799999994</v>
      </c>
      <c r="Q23" s="144">
        <f t="shared" si="0"/>
        <v>4158351.07</v>
      </c>
      <c r="R23" s="144">
        <f t="shared" si="0"/>
        <v>2945998.1799999997</v>
      </c>
      <c r="S23" s="144">
        <v>3228243.5899999994</v>
      </c>
      <c r="T23" s="144">
        <f>SUM(T2:T20)</f>
        <v>4059693.5899999994</v>
      </c>
      <c r="U23" s="144">
        <f>SUM(U2:U22)</f>
        <v>7079329.1200000001</v>
      </c>
      <c r="V23" s="144">
        <f>SUM(V2:V22)</f>
        <v>3899965.3099999996</v>
      </c>
      <c r="W23" s="144">
        <f>SUM(W2:W22)</f>
        <v>4133965.3099999996</v>
      </c>
      <c r="X23" s="144">
        <f>SUM(X2:X22)</f>
        <v>1494168.5799999998</v>
      </c>
      <c r="Y23" s="144"/>
      <c r="Z23" s="144">
        <f>SUM(Z2:Z22)</f>
        <v>3790122.9899999998</v>
      </c>
      <c r="AA23" s="144"/>
      <c r="AB23" s="144"/>
      <c r="AC23" s="144">
        <f>SUM(AC2:AC22)</f>
        <v>4185270.8899999997</v>
      </c>
    </row>
    <row r="24" spans="1:29" x14ac:dyDescent="0.3">
      <c r="A24" t="s">
        <v>1124</v>
      </c>
    </row>
    <row r="25" spans="1:29" x14ac:dyDescent="0.3">
      <c r="N25" s="19"/>
      <c r="P25" s="19"/>
      <c r="Q25" s="19"/>
      <c r="R25" s="19"/>
      <c r="S25" s="19"/>
      <c r="T25" s="19"/>
      <c r="Z25" s="19"/>
    </row>
    <row r="26" spans="1:29" x14ac:dyDescent="0.3">
      <c r="Z26" s="19"/>
    </row>
  </sheetData>
  <autoFilter ref="A1:O25" xr:uid="{00000000-0009-0000-0000-000000000000}"/>
  <pageMargins left="0.2" right="0.2" top="1" bottom="0.5" header="0.3" footer="0.3"/>
  <pageSetup paperSize="5" scale="90" orientation="landscape" r:id="rId1"/>
  <headerFooter>
    <oddHeader xml:space="preserve">&amp;CSEWER FUND REVENUE </oddHeader>
    <oddFooter>&amp;RPage &amp;P of &amp;N</oddFoot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8FC68-B6BB-4D5E-9C88-66BE62BB6F6C}">
  <sheetPr>
    <pageSetUpPr fitToPage="1"/>
  </sheetPr>
  <dimension ref="A1:AX122"/>
  <sheetViews>
    <sheetView zoomScaleNormal="100" workbookViewId="0">
      <pane xSplit="2" ySplit="1" topLeftCell="S86" activePane="bottomRight" state="frozen"/>
      <selection pane="topRight" activeCell="C1" sqref="C1"/>
      <selection pane="bottomLeft" activeCell="A2" sqref="A2"/>
      <selection pane="bottomRight" activeCell="A107" sqref="A107:XFD109"/>
    </sheetView>
  </sheetViews>
  <sheetFormatPr defaultColWidth="15.5546875" defaultRowHeight="14.4" x14ac:dyDescent="0.3"/>
  <cols>
    <col min="1" max="1" width="15.6640625" style="43" customWidth="1"/>
    <col min="2" max="2" width="37.5546875" style="43" customWidth="1"/>
    <col min="3" max="16" width="14.5546875" style="43" hidden="1" customWidth="1"/>
    <col min="17" max="17" width="15.5546875" style="48" hidden="1" customWidth="1"/>
    <col min="18" max="18" width="14.6640625" style="43" hidden="1" customWidth="1"/>
    <col min="19" max="23" width="13.6640625" style="43" customWidth="1"/>
    <col min="24" max="24" width="13.6640625" style="43" hidden="1" customWidth="1"/>
    <col min="25" max="25" width="1.6640625" style="43" customWidth="1"/>
    <col min="26" max="29" width="15.6640625" hidden="1" customWidth="1"/>
    <col min="30" max="30" width="15.6640625" customWidth="1"/>
    <col min="31" max="31" width="29.109375" style="43" bestFit="1" customWidth="1"/>
    <col min="32" max="32" width="30.33203125" customWidth="1"/>
    <col min="33" max="33" width="25.6640625" style="43" customWidth="1"/>
    <col min="34" max="34" width="25.6640625" style="43" hidden="1" customWidth="1"/>
    <col min="35" max="35" width="12.6640625" style="43" hidden="1" customWidth="1"/>
    <col min="36" max="37" width="0" style="43" hidden="1" customWidth="1"/>
    <col min="38" max="16384" width="15.5546875" style="43"/>
  </cols>
  <sheetData>
    <row r="1" spans="1:38" ht="99.9" customHeight="1" x14ac:dyDescent="0.3">
      <c r="A1" s="41" t="s">
        <v>0</v>
      </c>
      <c r="B1" s="41" t="s">
        <v>1</v>
      </c>
      <c r="C1" s="42" t="s">
        <v>2</v>
      </c>
      <c r="D1" s="42" t="s">
        <v>3</v>
      </c>
      <c r="E1" s="42" t="s">
        <v>4</v>
      </c>
      <c r="F1" s="42" t="s">
        <v>5</v>
      </c>
      <c r="G1" s="2" t="s">
        <v>6</v>
      </c>
      <c r="H1" s="3" t="s">
        <v>7</v>
      </c>
      <c r="I1" s="42" t="s">
        <v>8</v>
      </c>
      <c r="J1" s="2" t="s">
        <v>9</v>
      </c>
      <c r="K1" s="3" t="s">
        <v>10</v>
      </c>
      <c r="L1" s="42" t="s">
        <v>11</v>
      </c>
      <c r="M1" s="2" t="s">
        <v>12</v>
      </c>
      <c r="N1" s="3" t="s">
        <v>13</v>
      </c>
      <c r="O1" s="42" t="s">
        <v>14</v>
      </c>
      <c r="P1" s="2" t="s">
        <v>15</v>
      </c>
      <c r="Q1" s="3" t="s">
        <v>1125</v>
      </c>
      <c r="R1" s="3" t="s">
        <v>1126</v>
      </c>
      <c r="S1" s="2" t="s">
        <v>18</v>
      </c>
      <c r="T1" s="3" t="s">
        <v>1127</v>
      </c>
      <c r="U1" s="3" t="s">
        <v>20</v>
      </c>
      <c r="V1" s="2" t="s">
        <v>21</v>
      </c>
      <c r="W1" s="3" t="s">
        <v>22</v>
      </c>
      <c r="X1" s="3" t="s">
        <v>23</v>
      </c>
      <c r="Y1" s="3"/>
      <c r="Z1" s="151" t="s">
        <v>24</v>
      </c>
      <c r="AA1" s="152" t="s">
        <v>1810</v>
      </c>
      <c r="AB1" s="152" t="s">
        <v>1811</v>
      </c>
      <c r="AC1" s="152" t="s">
        <v>1830</v>
      </c>
      <c r="AD1" s="152" t="s">
        <v>1811</v>
      </c>
      <c r="AE1" s="153" t="s">
        <v>25</v>
      </c>
      <c r="AF1" s="153" t="s">
        <v>26</v>
      </c>
      <c r="AG1" s="154" t="s">
        <v>27</v>
      </c>
      <c r="AH1" s="154" t="s">
        <v>28</v>
      </c>
      <c r="AI1" s="152" t="s">
        <v>1825</v>
      </c>
      <c r="AJ1" s="152" t="s">
        <v>1779</v>
      </c>
      <c r="AK1" s="152" t="s">
        <v>1780</v>
      </c>
      <c r="AL1" s="152" t="s">
        <v>1781</v>
      </c>
    </row>
    <row r="2" spans="1:38" x14ac:dyDescent="0.3">
      <c r="A2" s="44" t="s">
        <v>1128</v>
      </c>
      <c r="B2" s="45" t="s">
        <v>1129</v>
      </c>
      <c r="C2" s="46"/>
      <c r="D2" s="46"/>
      <c r="E2" s="46"/>
      <c r="F2" s="46"/>
      <c r="G2" s="47"/>
      <c r="H2" s="46"/>
      <c r="I2" s="46"/>
      <c r="J2" s="47"/>
      <c r="K2" s="46"/>
      <c r="L2" s="46"/>
      <c r="M2" s="47"/>
      <c r="N2" s="46"/>
      <c r="O2" s="46"/>
      <c r="P2" s="47"/>
      <c r="S2" s="49"/>
      <c r="V2" s="49"/>
    </row>
    <row r="3" spans="1:38" x14ac:dyDescent="0.3">
      <c r="A3" s="44" t="s">
        <v>1130</v>
      </c>
      <c r="B3" s="44" t="s">
        <v>629</v>
      </c>
      <c r="C3" s="50">
        <v>129109.51</v>
      </c>
      <c r="D3" s="50">
        <v>124876.84</v>
      </c>
      <c r="E3" s="50">
        <v>200228.5</v>
      </c>
      <c r="F3" s="50">
        <v>179528.88</v>
      </c>
      <c r="G3" s="51">
        <v>244752.33</v>
      </c>
      <c r="H3" s="50">
        <v>228359.57</v>
      </c>
      <c r="I3" s="50">
        <v>216445.72</v>
      </c>
      <c r="J3" s="51">
        <v>296441.96900000004</v>
      </c>
      <c r="K3" s="50">
        <v>296441.96999999997</v>
      </c>
      <c r="L3" s="50">
        <v>243613.98</v>
      </c>
      <c r="M3" s="51">
        <v>297354.23999999999</v>
      </c>
      <c r="N3" s="50">
        <v>297354.23999999999</v>
      </c>
      <c r="O3" s="50">
        <v>288259.11</v>
      </c>
      <c r="P3" s="51">
        <v>299446.26569999999</v>
      </c>
      <c r="Q3" s="52">
        <v>282179.45</v>
      </c>
      <c r="R3" s="16">
        <v>265739.12</v>
      </c>
      <c r="S3" s="14">
        <v>361438.42</v>
      </c>
      <c r="T3" s="53">
        <v>359559.96</v>
      </c>
      <c r="U3" s="53">
        <v>341753.68</v>
      </c>
      <c r="V3" s="64">
        <v>390788.34</v>
      </c>
      <c r="W3" s="52">
        <v>390788.34</v>
      </c>
      <c r="X3" s="53">
        <v>155483.5</v>
      </c>
      <c r="Y3" s="53"/>
      <c r="Z3" s="19" t="e">
        <f>#REF!</f>
        <v>#REF!</v>
      </c>
      <c r="AA3" s="19"/>
      <c r="AB3" s="19" t="e">
        <f>$Z$3</f>
        <v>#REF!</v>
      </c>
      <c r="AC3" s="19"/>
      <c r="AD3" s="19" t="e">
        <f t="shared" ref="AD3:AD16" si="0">AB3</f>
        <v>#REF!</v>
      </c>
      <c r="AI3" s="53" t="e">
        <f>#REF!</f>
        <v>#REF!</v>
      </c>
      <c r="AJ3" s="53" t="e">
        <f>#REF!</f>
        <v>#REF!</v>
      </c>
      <c r="AK3" s="53" t="e">
        <f>#REF!</f>
        <v>#REF!</v>
      </c>
      <c r="AL3" s="53" t="e">
        <f>#REF!</f>
        <v>#REF!</v>
      </c>
    </row>
    <row r="4" spans="1:38" x14ac:dyDescent="0.3">
      <c r="A4" s="44" t="s">
        <v>1131</v>
      </c>
      <c r="B4" s="44" t="s">
        <v>94</v>
      </c>
      <c r="C4" s="50">
        <v>5138.05</v>
      </c>
      <c r="D4" s="50">
        <v>5138.05</v>
      </c>
      <c r="E4" s="50">
        <v>0</v>
      </c>
      <c r="F4" s="50">
        <v>5584.51</v>
      </c>
      <c r="G4" s="51">
        <v>0</v>
      </c>
      <c r="H4" s="50">
        <v>16392.759999999998</v>
      </c>
      <c r="I4" s="50">
        <v>16392.759999999998</v>
      </c>
      <c r="J4" s="51">
        <v>15350</v>
      </c>
      <c r="K4" s="50">
        <v>15350</v>
      </c>
      <c r="L4" s="50">
        <v>9569.23</v>
      </c>
      <c r="M4" s="51">
        <v>10000</v>
      </c>
      <c r="N4" s="50">
        <v>10000</v>
      </c>
      <c r="O4" s="50">
        <v>18850.45</v>
      </c>
      <c r="P4" s="51">
        <v>11000</v>
      </c>
      <c r="Q4" s="52">
        <v>16115.76</v>
      </c>
      <c r="R4" s="16">
        <v>16115.76</v>
      </c>
      <c r="S4" s="14">
        <v>11000</v>
      </c>
      <c r="T4" s="53">
        <v>11000</v>
      </c>
      <c r="U4" s="53">
        <v>33321.94</v>
      </c>
      <c r="V4" s="64">
        <v>25000</v>
      </c>
      <c r="W4" s="52">
        <v>25000</v>
      </c>
      <c r="X4" s="53">
        <v>23275.73</v>
      </c>
      <c r="Y4" s="53"/>
      <c r="Z4" s="19">
        <v>33500</v>
      </c>
      <c r="AA4" s="19"/>
      <c r="AB4" s="19">
        <v>33500</v>
      </c>
      <c r="AC4" s="19"/>
      <c r="AD4" s="19">
        <f t="shared" si="0"/>
        <v>33500</v>
      </c>
      <c r="AI4" s="52">
        <f>$AD$4</f>
        <v>33500</v>
      </c>
      <c r="AJ4" s="53">
        <f>$AD$4</f>
        <v>33500</v>
      </c>
      <c r="AK4" s="53">
        <f>$AD$4</f>
        <v>33500</v>
      </c>
      <c r="AL4" s="53">
        <f>$AD$4</f>
        <v>33500</v>
      </c>
    </row>
    <row r="5" spans="1:38" hidden="1" x14ac:dyDescent="0.3">
      <c r="A5" s="44" t="s">
        <v>1132</v>
      </c>
      <c r="B5" s="44" t="s">
        <v>422</v>
      </c>
      <c r="C5" s="50">
        <v>672.25</v>
      </c>
      <c r="D5" s="50">
        <v>0</v>
      </c>
      <c r="E5" s="50">
        <v>0</v>
      </c>
      <c r="F5" s="50">
        <v>0</v>
      </c>
      <c r="G5" s="51">
        <v>0</v>
      </c>
      <c r="H5" s="50">
        <v>0</v>
      </c>
      <c r="I5" s="50">
        <v>0</v>
      </c>
      <c r="J5" s="51">
        <v>0</v>
      </c>
      <c r="K5" s="50">
        <v>0</v>
      </c>
      <c r="L5" s="50">
        <v>0</v>
      </c>
      <c r="M5" s="51">
        <v>0</v>
      </c>
      <c r="N5" s="50">
        <v>0</v>
      </c>
      <c r="O5" s="50">
        <v>0</v>
      </c>
      <c r="P5" s="51">
        <v>0</v>
      </c>
      <c r="Q5" s="52">
        <v>0</v>
      </c>
      <c r="R5" s="52">
        <v>0</v>
      </c>
      <c r="S5" s="54">
        <v>0</v>
      </c>
      <c r="T5" s="53">
        <v>0</v>
      </c>
      <c r="U5" s="53">
        <v>0</v>
      </c>
      <c r="V5" s="49">
        <v>0</v>
      </c>
      <c r="W5" s="43">
        <v>0</v>
      </c>
      <c r="X5" s="53"/>
      <c r="Y5" s="53"/>
      <c r="Z5" s="19"/>
      <c r="AA5" s="19"/>
      <c r="AB5" s="19"/>
      <c r="AC5" s="19"/>
      <c r="AD5" s="19">
        <f t="shared" si="0"/>
        <v>0</v>
      </c>
      <c r="AJ5" s="53"/>
      <c r="AK5" s="53"/>
      <c r="AL5" s="53"/>
    </row>
    <row r="6" spans="1:38" x14ac:dyDescent="0.3">
      <c r="A6" s="44" t="s">
        <v>1133</v>
      </c>
      <c r="B6" s="44" t="s">
        <v>36</v>
      </c>
      <c r="C6" s="50">
        <v>9928.2999999999993</v>
      </c>
      <c r="D6" s="50">
        <v>9901.76</v>
      </c>
      <c r="E6" s="50">
        <v>15317.48</v>
      </c>
      <c r="F6" s="50">
        <v>14052.61</v>
      </c>
      <c r="G6" s="51">
        <v>18723.553398</v>
      </c>
      <c r="H6" s="50">
        <v>18723.55</v>
      </c>
      <c r="I6" s="50">
        <v>17204.939999999999</v>
      </c>
      <c r="J6" s="51">
        <v>23852.085628500001</v>
      </c>
      <c r="K6" s="50">
        <v>23852.09</v>
      </c>
      <c r="L6" s="50">
        <v>18928.32</v>
      </c>
      <c r="M6" s="51">
        <v>23512.6</v>
      </c>
      <c r="N6" s="50">
        <v>23512.6</v>
      </c>
      <c r="O6" s="50">
        <v>23523.54</v>
      </c>
      <c r="P6" s="51">
        <v>23749.139326049997</v>
      </c>
      <c r="Q6" s="52">
        <v>23749.14</v>
      </c>
      <c r="R6" s="16">
        <v>22195.14</v>
      </c>
      <c r="S6" s="14">
        <v>28491.54</v>
      </c>
      <c r="T6" s="53">
        <v>28347.84</v>
      </c>
      <c r="U6" s="53">
        <v>27768.65</v>
      </c>
      <c r="V6" s="64">
        <v>31807.81</v>
      </c>
      <c r="W6" s="52">
        <v>31807.81</v>
      </c>
      <c r="X6" s="53">
        <v>13607.16</v>
      </c>
      <c r="Y6" s="53"/>
      <c r="Z6" s="19" t="e">
        <f>#REF!+2562.75</f>
        <v>#REF!</v>
      </c>
      <c r="AA6" s="19"/>
      <c r="AB6" s="19" t="e">
        <f t="shared" ref="AB6:AB12" si="1">Z6</f>
        <v>#REF!</v>
      </c>
      <c r="AC6" s="19"/>
      <c r="AD6" s="19" t="e">
        <f t="shared" si="0"/>
        <v>#REF!</v>
      </c>
      <c r="AI6" s="53" t="e">
        <f>#REF!+2562.75</f>
        <v>#REF!</v>
      </c>
      <c r="AJ6" s="53" t="e">
        <f>#REF!+2562.75</f>
        <v>#REF!</v>
      </c>
      <c r="AK6" s="53" t="e">
        <f>#REF!+2562.75</f>
        <v>#REF!</v>
      </c>
      <c r="AL6" s="53" t="e">
        <f>#REF!+2562.75</f>
        <v>#REF!</v>
      </c>
    </row>
    <row r="7" spans="1:38" x14ac:dyDescent="0.3">
      <c r="A7" s="44" t="s">
        <v>1134</v>
      </c>
      <c r="B7" s="44" t="s">
        <v>38</v>
      </c>
      <c r="C7" s="50">
        <v>2901.88</v>
      </c>
      <c r="D7" s="50">
        <v>2901.88</v>
      </c>
      <c r="E7" s="50">
        <v>4485.12</v>
      </c>
      <c r="F7" s="50">
        <v>4391.79</v>
      </c>
      <c r="G7" s="51">
        <v>4601.3438415999999</v>
      </c>
      <c r="H7" s="50">
        <v>4601.34</v>
      </c>
      <c r="I7" s="50">
        <v>4183.51</v>
      </c>
      <c r="J7" s="51">
        <v>5573.1090172000013</v>
      </c>
      <c r="K7" s="50">
        <v>5573.11</v>
      </c>
      <c r="L7" s="50">
        <v>-53574.73</v>
      </c>
      <c r="M7" s="51">
        <v>2051.7399999999998</v>
      </c>
      <c r="N7" s="50">
        <v>2051.7399999999998</v>
      </c>
      <c r="O7" s="50">
        <v>-69620.179999999993</v>
      </c>
      <c r="P7" s="51">
        <v>2747.7481475</v>
      </c>
      <c r="Q7" s="52">
        <v>3221.26</v>
      </c>
      <c r="R7" s="13">
        <v>-48268.74</v>
      </c>
      <c r="S7" s="14">
        <v>20529.7</v>
      </c>
      <c r="T7" s="53">
        <v>20529.7</v>
      </c>
      <c r="U7" s="53">
        <v>-23646</v>
      </c>
      <c r="V7" s="64">
        <f>18288.89+4746.04</f>
        <v>23034.93</v>
      </c>
      <c r="W7" s="52">
        <f>18288.89+4746.04</f>
        <v>23034.93</v>
      </c>
      <c r="X7" s="53">
        <v>8742.7999999999993</v>
      </c>
      <c r="Y7" s="53"/>
      <c r="Z7" s="19" t="e">
        <f>#REF!+#REF!+#REF!</f>
        <v>#REF!</v>
      </c>
      <c r="AA7" s="19"/>
      <c r="AB7" s="19" t="e">
        <f t="shared" si="1"/>
        <v>#REF!</v>
      </c>
      <c r="AC7" s="19"/>
      <c r="AD7" s="19" t="e">
        <f t="shared" si="0"/>
        <v>#REF!</v>
      </c>
      <c r="AI7" s="53" t="e">
        <f>#REF!+#REF!+#REF!</f>
        <v>#REF!</v>
      </c>
      <c r="AJ7" s="53" t="e">
        <f>#REF!+#REF!+#REF!</f>
        <v>#REF!</v>
      </c>
      <c r="AK7" s="53" t="e">
        <f>#REF!+#REF!+#REF!</f>
        <v>#REF!</v>
      </c>
      <c r="AL7" s="53" t="e">
        <f>#REF!+#REF!+#REF!</f>
        <v>#REF!</v>
      </c>
    </row>
    <row r="8" spans="1:38" x14ac:dyDescent="0.3">
      <c r="A8" s="44" t="s">
        <v>1135</v>
      </c>
      <c r="B8" s="44" t="s">
        <v>40</v>
      </c>
      <c r="C8" s="50">
        <v>22320.12</v>
      </c>
      <c r="D8" s="50">
        <v>19761.84</v>
      </c>
      <c r="E8" s="50">
        <v>27468</v>
      </c>
      <c r="F8" s="50">
        <v>17110.080000000002</v>
      </c>
      <c r="G8" s="51">
        <v>39888</v>
      </c>
      <c r="H8" s="50">
        <v>39674.76</v>
      </c>
      <c r="I8" s="50">
        <v>29332.58</v>
      </c>
      <c r="J8" s="51">
        <v>59256</v>
      </c>
      <c r="K8" s="50">
        <v>59256</v>
      </c>
      <c r="L8" s="50">
        <v>28192</v>
      </c>
      <c r="M8" s="51">
        <v>42864</v>
      </c>
      <c r="N8" s="50">
        <v>42864</v>
      </c>
      <c r="O8" s="50">
        <v>35075.5</v>
      </c>
      <c r="P8" s="51">
        <v>34272</v>
      </c>
      <c r="Q8" s="52">
        <v>30157</v>
      </c>
      <c r="R8" s="16">
        <v>30157</v>
      </c>
      <c r="S8" s="14">
        <v>34392</v>
      </c>
      <c r="T8" s="53">
        <v>34392</v>
      </c>
      <c r="U8" s="53">
        <v>34502</v>
      </c>
      <c r="V8" s="64">
        <v>35712</v>
      </c>
      <c r="W8" s="52">
        <v>35712</v>
      </c>
      <c r="X8" s="53">
        <v>12966</v>
      </c>
      <c r="Y8" s="53"/>
      <c r="Z8" s="19" t="e">
        <f>#REF!</f>
        <v>#REF!</v>
      </c>
      <c r="AA8" s="19"/>
      <c r="AB8" s="19" t="e">
        <f t="shared" si="1"/>
        <v>#REF!</v>
      </c>
      <c r="AC8" s="19"/>
      <c r="AD8" s="19" t="e">
        <f t="shared" si="0"/>
        <v>#REF!</v>
      </c>
      <c r="AI8" s="53" t="e">
        <f>#REF!</f>
        <v>#REF!</v>
      </c>
      <c r="AJ8" s="53" t="e">
        <f>#REF!</f>
        <v>#REF!</v>
      </c>
      <c r="AK8" s="53" t="e">
        <f>#REF!</f>
        <v>#REF!</v>
      </c>
      <c r="AL8" s="53" t="e">
        <f>#REF!</f>
        <v>#REF!</v>
      </c>
    </row>
    <row r="9" spans="1:38" x14ac:dyDescent="0.3">
      <c r="A9" s="44" t="s">
        <v>1136</v>
      </c>
      <c r="B9" s="44" t="s">
        <v>42</v>
      </c>
      <c r="C9" s="50">
        <v>1691.33</v>
      </c>
      <c r="D9" s="50">
        <v>1616.46</v>
      </c>
      <c r="E9" s="50">
        <v>2622.99</v>
      </c>
      <c r="F9" s="50">
        <v>2281.52</v>
      </c>
      <c r="G9" s="51">
        <v>3279.6812488</v>
      </c>
      <c r="H9" s="50">
        <v>3279.68</v>
      </c>
      <c r="I9" s="50">
        <v>2646.18</v>
      </c>
      <c r="J9" s="51">
        <v>3972.3223846000005</v>
      </c>
      <c r="K9" s="50">
        <v>3972.32</v>
      </c>
      <c r="L9" s="50">
        <v>1572.99</v>
      </c>
      <c r="M9" s="51">
        <v>3984.55</v>
      </c>
      <c r="N9" s="50">
        <v>3984.55</v>
      </c>
      <c r="O9" s="50">
        <v>1535.82</v>
      </c>
      <c r="P9" s="51">
        <v>4012.5799603800006</v>
      </c>
      <c r="Q9" s="52">
        <v>4012.5799603800006</v>
      </c>
      <c r="R9" s="16">
        <v>2699.82</v>
      </c>
      <c r="S9" s="14">
        <v>4843.2700000000004</v>
      </c>
      <c r="T9" s="53">
        <v>4843.2700000000004</v>
      </c>
      <c r="U9" s="53">
        <v>2956.4</v>
      </c>
      <c r="V9" s="64">
        <v>4611.3</v>
      </c>
      <c r="W9" s="52">
        <v>4611.3</v>
      </c>
      <c r="X9" s="53">
        <v>1736.41</v>
      </c>
      <c r="Y9" s="53"/>
      <c r="Z9" s="19" t="e">
        <f>#REF!</f>
        <v>#REF!</v>
      </c>
      <c r="AA9" s="19"/>
      <c r="AB9" s="19" t="e">
        <f t="shared" si="1"/>
        <v>#REF!</v>
      </c>
      <c r="AC9" s="19"/>
      <c r="AD9" s="19" t="e">
        <f t="shared" si="0"/>
        <v>#REF!</v>
      </c>
      <c r="AI9" s="53" t="e">
        <f>#REF!</f>
        <v>#REF!</v>
      </c>
      <c r="AJ9" s="53" t="e">
        <f>#REF!</f>
        <v>#REF!</v>
      </c>
      <c r="AK9" s="53" t="e">
        <f>#REF!</f>
        <v>#REF!</v>
      </c>
      <c r="AL9" s="53" t="e">
        <f>#REF!</f>
        <v>#REF!</v>
      </c>
    </row>
    <row r="10" spans="1:38" x14ac:dyDescent="0.3">
      <c r="A10" s="44" t="s">
        <v>1137</v>
      </c>
      <c r="B10" s="44" t="s">
        <v>44</v>
      </c>
      <c r="C10" s="50">
        <v>180.8</v>
      </c>
      <c r="D10" s="50">
        <v>96.5</v>
      </c>
      <c r="E10" s="50">
        <v>271.2</v>
      </c>
      <c r="F10" s="50">
        <v>18.54</v>
      </c>
      <c r="G10" s="51">
        <v>35.200000000000003</v>
      </c>
      <c r="H10" s="50">
        <v>248.44</v>
      </c>
      <c r="I10" s="50">
        <v>248.44</v>
      </c>
      <c r="J10" s="51">
        <v>758.40000000000009</v>
      </c>
      <c r="K10" s="50">
        <v>758.4</v>
      </c>
      <c r="L10" s="50">
        <v>582.80999999999995</v>
      </c>
      <c r="M10" s="51">
        <v>457.6</v>
      </c>
      <c r="N10" s="50">
        <v>457.6</v>
      </c>
      <c r="O10" s="50">
        <v>478.73</v>
      </c>
      <c r="P10" s="51">
        <v>425.6</v>
      </c>
      <c r="Q10" s="52">
        <v>378.69</v>
      </c>
      <c r="R10" s="16">
        <v>378.69</v>
      </c>
      <c r="S10" s="14">
        <v>371.2</v>
      </c>
      <c r="T10" s="53">
        <v>371.2</v>
      </c>
      <c r="U10" s="53">
        <v>44.8</v>
      </c>
      <c r="V10" s="64">
        <v>44.8</v>
      </c>
      <c r="W10" s="52">
        <v>44.8</v>
      </c>
      <c r="X10" s="53">
        <v>0</v>
      </c>
      <c r="Y10" s="53"/>
      <c r="Z10" s="19" t="e">
        <f>#REF!</f>
        <v>#REF!</v>
      </c>
      <c r="AA10" s="19"/>
      <c r="AB10" s="19" t="e">
        <f t="shared" si="1"/>
        <v>#REF!</v>
      </c>
      <c r="AC10" s="19"/>
      <c r="AD10" s="19" t="e">
        <f t="shared" si="0"/>
        <v>#REF!</v>
      </c>
      <c r="AI10" s="53" t="e">
        <f>#REF!</f>
        <v>#REF!</v>
      </c>
      <c r="AJ10" s="53" t="e">
        <f>#REF!</f>
        <v>#REF!</v>
      </c>
      <c r="AK10" s="53" t="e">
        <f>#REF!</f>
        <v>#REF!</v>
      </c>
      <c r="AL10" s="53" t="e">
        <f>#REF!</f>
        <v>#REF!</v>
      </c>
    </row>
    <row r="11" spans="1:38" x14ac:dyDescent="0.3">
      <c r="A11" s="44" t="s">
        <v>1138</v>
      </c>
      <c r="B11" s="44" t="s">
        <v>46</v>
      </c>
      <c r="C11" s="50">
        <v>2587.25</v>
      </c>
      <c r="D11" s="50">
        <v>2587.25</v>
      </c>
      <c r="E11" s="50">
        <v>2914.35</v>
      </c>
      <c r="F11" s="50">
        <v>2787.52</v>
      </c>
      <c r="G11" s="51">
        <v>1256.8699999999999</v>
      </c>
      <c r="H11" s="50">
        <v>1256.8699999999999</v>
      </c>
      <c r="I11" s="50">
        <v>774.5</v>
      </c>
      <c r="J11" s="51">
        <v>774.5</v>
      </c>
      <c r="K11" s="50">
        <v>774.5</v>
      </c>
      <c r="L11" s="50">
        <v>2551.08</v>
      </c>
      <c r="M11" s="51">
        <v>3107</v>
      </c>
      <c r="N11" s="50">
        <v>3107</v>
      </c>
      <c r="O11" s="50">
        <v>2655.78</v>
      </c>
      <c r="P11" s="51">
        <v>3106.71</v>
      </c>
      <c r="Q11" s="52">
        <v>3196.79</v>
      </c>
      <c r="R11" s="16">
        <v>3196.79</v>
      </c>
      <c r="S11" s="14">
        <v>8915.2099999999991</v>
      </c>
      <c r="T11" s="53">
        <v>8915.2099999999991</v>
      </c>
      <c r="U11" s="53">
        <v>8891.5400000000009</v>
      </c>
      <c r="V11" s="64">
        <v>9200</v>
      </c>
      <c r="W11" s="52">
        <v>9200</v>
      </c>
      <c r="X11" s="53">
        <v>5275.89</v>
      </c>
      <c r="Y11" s="53"/>
      <c r="Z11" s="19" t="e">
        <f>#REF!</f>
        <v>#REF!</v>
      </c>
      <c r="AA11" s="19"/>
      <c r="AB11" s="19" t="e">
        <f t="shared" si="1"/>
        <v>#REF!</v>
      </c>
      <c r="AC11" s="19"/>
      <c r="AD11" s="19" t="e">
        <f t="shared" si="0"/>
        <v>#REF!</v>
      </c>
      <c r="AI11" s="53" t="e">
        <f>#REF!</f>
        <v>#REF!</v>
      </c>
      <c r="AJ11" s="53" t="e">
        <f>#REF!</f>
        <v>#REF!</v>
      </c>
      <c r="AK11" s="53" t="e">
        <f>#REF!</f>
        <v>#REF!</v>
      </c>
      <c r="AL11" s="53" t="e">
        <f>#REF!</f>
        <v>#REF!</v>
      </c>
    </row>
    <row r="12" spans="1:38" x14ac:dyDescent="0.3">
      <c r="A12" s="44" t="s">
        <v>1139</v>
      </c>
      <c r="B12" s="44" t="s">
        <v>48</v>
      </c>
      <c r="C12" s="50">
        <v>322.88</v>
      </c>
      <c r="D12" s="50">
        <v>188.37</v>
      </c>
      <c r="E12" s="50">
        <v>348.71</v>
      </c>
      <c r="F12" s="50">
        <v>439.66</v>
      </c>
      <c r="G12" s="51">
        <v>1199.4940879999999</v>
      </c>
      <c r="H12" s="50">
        <v>1199.49</v>
      </c>
      <c r="I12" s="50">
        <v>1016.71</v>
      </c>
      <c r="J12" s="51">
        <v>2460.4683427000004</v>
      </c>
      <c r="K12" s="50">
        <v>2460.4699999999998</v>
      </c>
      <c r="L12" s="50">
        <v>1048.22</v>
      </c>
      <c r="M12" s="51">
        <v>1880.24</v>
      </c>
      <c r="N12" s="50">
        <v>1880.24</v>
      </c>
      <c r="O12" s="50">
        <v>1509.59</v>
      </c>
      <c r="P12" s="51">
        <v>1927.4137298249998</v>
      </c>
      <c r="Q12" s="52">
        <v>1927.4137298249998</v>
      </c>
      <c r="R12" s="16">
        <v>1491.55</v>
      </c>
      <c r="S12" s="14">
        <v>2674.64</v>
      </c>
      <c r="T12" s="53">
        <v>2674.64</v>
      </c>
      <c r="U12" s="53">
        <v>1865.07</v>
      </c>
      <c r="V12" s="64">
        <v>2119.88</v>
      </c>
      <c r="W12" s="52">
        <v>2119.88</v>
      </c>
      <c r="X12" s="53">
        <v>744.94</v>
      </c>
      <c r="Y12" s="53"/>
      <c r="Z12" s="19" t="e">
        <f>#REF!</f>
        <v>#REF!</v>
      </c>
      <c r="AA12" s="19"/>
      <c r="AB12" s="19" t="e">
        <f t="shared" si="1"/>
        <v>#REF!</v>
      </c>
      <c r="AC12" s="19"/>
      <c r="AD12" s="19" t="e">
        <f t="shared" si="0"/>
        <v>#REF!</v>
      </c>
      <c r="AI12" s="53" t="e">
        <f>#REF!</f>
        <v>#REF!</v>
      </c>
      <c r="AJ12" s="53" t="e">
        <f>#REF!</f>
        <v>#REF!</v>
      </c>
      <c r="AK12" s="53" t="e">
        <f>#REF!</f>
        <v>#REF!</v>
      </c>
      <c r="AL12" s="53" t="e">
        <f>#REF!</f>
        <v>#REF!</v>
      </c>
    </row>
    <row r="13" spans="1:38" ht="28.8" x14ac:dyDescent="0.3">
      <c r="A13" s="44" t="s">
        <v>1140</v>
      </c>
      <c r="B13" s="44" t="s">
        <v>114</v>
      </c>
      <c r="C13" s="50">
        <v>16744.5</v>
      </c>
      <c r="D13" s="50">
        <v>37</v>
      </c>
      <c r="E13" s="50">
        <v>10000</v>
      </c>
      <c r="F13" s="50">
        <v>4953.7700000000004</v>
      </c>
      <c r="G13" s="51">
        <v>10000</v>
      </c>
      <c r="H13" s="50">
        <v>18425</v>
      </c>
      <c r="I13" s="50">
        <v>18415.650000000001</v>
      </c>
      <c r="J13" s="51">
        <v>10000</v>
      </c>
      <c r="K13" s="50">
        <v>13100</v>
      </c>
      <c r="L13" s="50">
        <v>-459.5</v>
      </c>
      <c r="M13" s="51">
        <v>16500</v>
      </c>
      <c r="N13" s="50">
        <v>17587.5</v>
      </c>
      <c r="O13" s="50">
        <v>13424.75</v>
      </c>
      <c r="P13" s="51">
        <v>17000</v>
      </c>
      <c r="Q13" s="52">
        <v>50157.7</v>
      </c>
      <c r="R13" s="16">
        <v>31881.919999999998</v>
      </c>
      <c r="S13" s="14">
        <v>30000</v>
      </c>
      <c r="T13" s="13">
        <v>33721.65</v>
      </c>
      <c r="U13" s="53">
        <v>33721.65</v>
      </c>
      <c r="V13" s="64">
        <v>18244</v>
      </c>
      <c r="W13" s="52">
        <v>18244</v>
      </c>
      <c r="X13" s="53">
        <v>16213.63</v>
      </c>
      <c r="Y13" s="53"/>
      <c r="Z13" s="19">
        <v>30000</v>
      </c>
      <c r="AA13" s="19"/>
      <c r="AB13" s="19">
        <v>30000</v>
      </c>
      <c r="AC13" s="19"/>
      <c r="AD13" s="19">
        <f t="shared" si="0"/>
        <v>30000</v>
      </c>
      <c r="AE13" s="55" t="s">
        <v>1141</v>
      </c>
      <c r="AF13" s="98" t="s">
        <v>1800</v>
      </c>
      <c r="AG13" s="125" t="s">
        <v>1142</v>
      </c>
      <c r="AI13" s="52">
        <f t="shared" ref="AI13:AI43" si="2">AD13</f>
        <v>30000</v>
      </c>
      <c r="AJ13" s="53">
        <f t="shared" ref="AJ13:AJ43" si="3">AD13</f>
        <v>30000</v>
      </c>
      <c r="AK13" s="53">
        <f t="shared" ref="AK13:AK43" si="4">AD13</f>
        <v>30000</v>
      </c>
      <c r="AL13" s="53">
        <f t="shared" ref="AL13:AL43" si="5">AD13</f>
        <v>30000</v>
      </c>
    </row>
    <row r="14" spans="1:38" hidden="1" x14ac:dyDescent="0.3">
      <c r="A14" s="44" t="s">
        <v>1143</v>
      </c>
      <c r="B14" s="44" t="s">
        <v>645</v>
      </c>
      <c r="C14" s="50">
        <v>0</v>
      </c>
      <c r="D14" s="50">
        <v>0</v>
      </c>
      <c r="E14" s="50">
        <v>0</v>
      </c>
      <c r="F14" s="50">
        <v>0</v>
      </c>
      <c r="G14" s="51">
        <v>0</v>
      </c>
      <c r="H14" s="50">
        <v>0</v>
      </c>
      <c r="I14" s="50">
        <v>0</v>
      </c>
      <c r="J14" s="51">
        <v>0</v>
      </c>
      <c r="K14" s="50">
        <v>500</v>
      </c>
      <c r="L14" s="50">
        <v>478.83</v>
      </c>
      <c r="M14" s="51">
        <v>5000</v>
      </c>
      <c r="N14" s="50">
        <v>0</v>
      </c>
      <c r="O14" s="50">
        <v>0</v>
      </c>
      <c r="P14" s="51">
        <v>0</v>
      </c>
      <c r="Q14" s="52">
        <v>0</v>
      </c>
      <c r="R14" s="52">
        <v>0</v>
      </c>
      <c r="S14" s="54">
        <v>0</v>
      </c>
      <c r="T14" s="53">
        <v>0</v>
      </c>
      <c r="U14" s="53">
        <v>0</v>
      </c>
      <c r="V14" s="54">
        <v>0</v>
      </c>
      <c r="W14" s="53">
        <v>0</v>
      </c>
      <c r="X14" s="53">
        <v>0</v>
      </c>
      <c r="Y14" s="53"/>
      <c r="Z14" s="19">
        <v>0</v>
      </c>
      <c r="AA14" s="19"/>
      <c r="AB14" s="19">
        <v>0</v>
      </c>
      <c r="AC14" s="19"/>
      <c r="AD14" s="19">
        <f t="shared" si="0"/>
        <v>0</v>
      </c>
      <c r="AI14" s="52">
        <f t="shared" si="2"/>
        <v>0</v>
      </c>
      <c r="AJ14" s="53">
        <f t="shared" si="3"/>
        <v>0</v>
      </c>
      <c r="AK14" s="53">
        <f t="shared" si="4"/>
        <v>0</v>
      </c>
      <c r="AL14" s="53">
        <f t="shared" si="5"/>
        <v>0</v>
      </c>
    </row>
    <row r="15" spans="1:38" x14ac:dyDescent="0.3">
      <c r="A15" s="44" t="s">
        <v>1144</v>
      </c>
      <c r="B15" s="44" t="s">
        <v>1145</v>
      </c>
      <c r="C15" s="50">
        <v>0</v>
      </c>
      <c r="D15" s="50">
        <v>0</v>
      </c>
      <c r="E15" s="50">
        <v>0</v>
      </c>
      <c r="F15" s="50">
        <v>0</v>
      </c>
      <c r="G15" s="51">
        <v>0</v>
      </c>
      <c r="H15" s="50">
        <v>0</v>
      </c>
      <c r="I15" s="50">
        <v>0</v>
      </c>
      <c r="J15" s="51">
        <v>0</v>
      </c>
      <c r="K15" s="50">
        <v>11128.75</v>
      </c>
      <c r="L15" s="50">
        <v>11750</v>
      </c>
      <c r="M15" s="51">
        <v>0</v>
      </c>
      <c r="N15" s="50">
        <v>0</v>
      </c>
      <c r="O15" s="50">
        <v>0</v>
      </c>
      <c r="P15" s="51">
        <v>0</v>
      </c>
      <c r="Q15" s="52">
        <v>0</v>
      </c>
      <c r="R15" s="52">
        <v>0</v>
      </c>
      <c r="S15" s="54">
        <v>0</v>
      </c>
      <c r="T15" s="53">
        <v>0</v>
      </c>
      <c r="U15" s="53">
        <v>0</v>
      </c>
      <c r="V15" s="64">
        <v>17850</v>
      </c>
      <c r="W15" s="52">
        <v>17850</v>
      </c>
      <c r="X15" s="53">
        <v>0</v>
      </c>
      <c r="Y15" s="53"/>
      <c r="Z15" s="19">
        <v>0</v>
      </c>
      <c r="AA15" s="19"/>
      <c r="AB15" s="19">
        <v>0</v>
      </c>
      <c r="AC15" s="19"/>
      <c r="AD15" s="19">
        <f t="shared" si="0"/>
        <v>0</v>
      </c>
      <c r="AE15" s="43" t="s">
        <v>1146</v>
      </c>
      <c r="AF15" s="125" t="s">
        <v>1147</v>
      </c>
      <c r="AI15" s="52">
        <f t="shared" si="2"/>
        <v>0</v>
      </c>
      <c r="AJ15" s="53">
        <f t="shared" si="3"/>
        <v>0</v>
      </c>
      <c r="AK15" s="53">
        <f t="shared" si="4"/>
        <v>0</v>
      </c>
      <c r="AL15" s="53">
        <f t="shared" si="5"/>
        <v>0</v>
      </c>
    </row>
    <row r="16" spans="1:38" s="61" customFormat="1" ht="100.8" x14ac:dyDescent="0.3">
      <c r="A16" s="56" t="s">
        <v>1148</v>
      </c>
      <c r="B16" s="56" t="s">
        <v>1149</v>
      </c>
      <c r="C16" s="57">
        <v>14691.05</v>
      </c>
      <c r="D16" s="57">
        <v>-4213.45</v>
      </c>
      <c r="E16" s="57">
        <v>7052.82</v>
      </c>
      <c r="F16" s="57">
        <v>2641.8</v>
      </c>
      <c r="G16" s="58">
        <v>25000</v>
      </c>
      <c r="H16" s="57">
        <v>91500</v>
      </c>
      <c r="I16" s="57">
        <v>75340.78</v>
      </c>
      <c r="J16" s="58">
        <v>65000</v>
      </c>
      <c r="K16" s="57">
        <v>130680</v>
      </c>
      <c r="L16" s="57">
        <v>59398.2</v>
      </c>
      <c r="M16" s="58">
        <v>62000</v>
      </c>
      <c r="N16" s="57">
        <v>168908.23</v>
      </c>
      <c r="O16" s="57">
        <v>76582.53</v>
      </c>
      <c r="P16" s="58">
        <v>42500</v>
      </c>
      <c r="Q16" s="59">
        <v>97000</v>
      </c>
      <c r="R16" s="32">
        <v>96015.679999999993</v>
      </c>
      <c r="S16" s="31">
        <v>83500</v>
      </c>
      <c r="T16" s="30">
        <v>133343.53</v>
      </c>
      <c r="U16" s="60">
        <v>93261.85</v>
      </c>
      <c r="V16" s="64">
        <v>100000</v>
      </c>
      <c r="W16" s="52">
        <v>100000</v>
      </c>
      <c r="X16" s="60">
        <v>36212.879999999997</v>
      </c>
      <c r="Y16" s="60"/>
      <c r="Z16" s="35">
        <v>105000</v>
      </c>
      <c r="AA16" s="35"/>
      <c r="AB16" s="35">
        <v>105000</v>
      </c>
      <c r="AC16" s="35"/>
      <c r="AD16" s="35">
        <f t="shared" si="0"/>
        <v>105000</v>
      </c>
      <c r="AE16" s="61" t="s">
        <v>615</v>
      </c>
      <c r="AF16" s="122" t="s">
        <v>1150</v>
      </c>
      <c r="AG16" s="122" t="s">
        <v>1151</v>
      </c>
      <c r="AI16" s="59">
        <f t="shared" si="2"/>
        <v>105000</v>
      </c>
      <c r="AJ16" s="60">
        <f t="shared" si="3"/>
        <v>105000</v>
      </c>
      <c r="AK16" s="60">
        <f t="shared" si="4"/>
        <v>105000</v>
      </c>
      <c r="AL16" s="60">
        <f t="shared" si="5"/>
        <v>105000</v>
      </c>
    </row>
    <row r="17" spans="1:38" x14ac:dyDescent="0.3">
      <c r="A17" s="44" t="s">
        <v>1152</v>
      </c>
      <c r="B17" s="44" t="s">
        <v>1153</v>
      </c>
      <c r="C17" s="50">
        <v>0</v>
      </c>
      <c r="D17" s="50">
        <v>0</v>
      </c>
      <c r="E17" s="50">
        <v>0</v>
      </c>
      <c r="F17" s="50">
        <v>0</v>
      </c>
      <c r="G17" s="51">
        <v>0</v>
      </c>
      <c r="H17" s="50">
        <v>0</v>
      </c>
      <c r="I17" s="50">
        <v>0</v>
      </c>
      <c r="J17" s="51">
        <v>0</v>
      </c>
      <c r="K17" s="50">
        <v>0</v>
      </c>
      <c r="L17" s="50">
        <v>0</v>
      </c>
      <c r="M17" s="51">
        <v>10000</v>
      </c>
      <c r="N17" s="50">
        <v>10000</v>
      </c>
      <c r="O17" s="50">
        <v>5719.11</v>
      </c>
      <c r="P17" s="51">
        <v>0</v>
      </c>
      <c r="Q17" s="52">
        <v>0</v>
      </c>
      <c r="R17" s="52">
        <v>0</v>
      </c>
      <c r="S17" s="54">
        <v>47500</v>
      </c>
      <c r="T17" s="13">
        <v>10332.35</v>
      </c>
      <c r="U17" s="53">
        <v>2966.55</v>
      </c>
      <c r="V17" s="64">
        <v>0</v>
      </c>
      <c r="W17" s="52">
        <v>0</v>
      </c>
      <c r="X17" s="53">
        <v>0</v>
      </c>
      <c r="Y17" s="53"/>
      <c r="Z17" s="19">
        <v>0</v>
      </c>
      <c r="AA17" s="19"/>
      <c r="AB17" s="19">
        <v>0</v>
      </c>
      <c r="AC17" s="19"/>
      <c r="AD17" s="19"/>
      <c r="AF17" s="62"/>
      <c r="AI17" s="52">
        <f t="shared" si="2"/>
        <v>0</v>
      </c>
      <c r="AJ17" s="53">
        <f t="shared" si="3"/>
        <v>0</v>
      </c>
      <c r="AK17" s="53">
        <f t="shared" si="4"/>
        <v>0</v>
      </c>
      <c r="AL17" s="53">
        <f t="shared" si="5"/>
        <v>0</v>
      </c>
    </row>
    <row r="18" spans="1:38" x14ac:dyDescent="0.3">
      <c r="A18" s="44" t="s">
        <v>1154</v>
      </c>
      <c r="B18" s="44" t="s">
        <v>56</v>
      </c>
      <c r="C18" s="50">
        <v>6894.63</v>
      </c>
      <c r="D18" s="50">
        <v>6853.13</v>
      </c>
      <c r="E18" s="50">
        <v>7000</v>
      </c>
      <c r="F18" s="50">
        <v>4497.5</v>
      </c>
      <c r="G18" s="51">
        <v>7000</v>
      </c>
      <c r="H18" s="50">
        <v>7000</v>
      </c>
      <c r="I18" s="50">
        <v>5625.97</v>
      </c>
      <c r="J18" s="51">
        <v>7000</v>
      </c>
      <c r="K18" s="50">
        <v>7000</v>
      </c>
      <c r="L18" s="50">
        <v>5149.16</v>
      </c>
      <c r="M18" s="63">
        <v>6600</v>
      </c>
      <c r="N18" s="50">
        <v>6600</v>
      </c>
      <c r="O18" s="50">
        <v>5760</v>
      </c>
      <c r="P18" s="51">
        <v>6600</v>
      </c>
      <c r="Q18" s="52">
        <v>6600</v>
      </c>
      <c r="R18" s="52">
        <v>4924</v>
      </c>
      <c r="S18" s="54">
        <v>5500</v>
      </c>
      <c r="T18" s="13">
        <v>5500</v>
      </c>
      <c r="U18" s="53">
        <v>0</v>
      </c>
      <c r="V18" s="54">
        <v>17756</v>
      </c>
      <c r="W18" s="53">
        <v>17756</v>
      </c>
      <c r="X18" s="53">
        <v>0</v>
      </c>
      <c r="Y18" s="53"/>
      <c r="Z18" s="19">
        <v>18644</v>
      </c>
      <c r="AA18" s="19"/>
      <c r="AB18" s="19">
        <v>18644</v>
      </c>
      <c r="AC18" s="18">
        <v>-12229</v>
      </c>
      <c r="AD18" s="19">
        <v>6415</v>
      </c>
      <c r="AE18" s="43" t="s">
        <v>1155</v>
      </c>
      <c r="AF18" s="124" t="s">
        <v>1817</v>
      </c>
      <c r="AG18" s="122" t="s">
        <v>1156</v>
      </c>
      <c r="AI18" s="52">
        <f t="shared" si="2"/>
        <v>6415</v>
      </c>
      <c r="AJ18" s="53">
        <f t="shared" si="3"/>
        <v>6415</v>
      </c>
      <c r="AK18" s="53">
        <f t="shared" si="4"/>
        <v>6415</v>
      </c>
      <c r="AL18" s="53">
        <f t="shared" si="5"/>
        <v>6415</v>
      </c>
    </row>
    <row r="19" spans="1:38" hidden="1" x14ac:dyDescent="0.3">
      <c r="A19" s="7" t="s">
        <v>1157</v>
      </c>
      <c r="B19" s="7" t="s">
        <v>1013</v>
      </c>
      <c r="C19" s="50"/>
      <c r="D19" s="50"/>
      <c r="E19" s="50"/>
      <c r="F19" s="50"/>
      <c r="G19" s="51"/>
      <c r="H19" s="50"/>
      <c r="I19" s="50"/>
      <c r="J19" s="51"/>
      <c r="K19" s="50"/>
      <c r="L19" s="50"/>
      <c r="M19" s="63"/>
      <c r="N19" s="50"/>
      <c r="O19" s="50"/>
      <c r="P19" s="51"/>
      <c r="Q19" s="52">
        <v>176.46</v>
      </c>
      <c r="R19" s="52">
        <v>176.46</v>
      </c>
      <c r="S19" s="54">
        <v>0</v>
      </c>
      <c r="T19" s="13">
        <v>0</v>
      </c>
      <c r="U19" s="53">
        <v>0</v>
      </c>
      <c r="V19" s="54">
        <v>0</v>
      </c>
      <c r="W19" s="53">
        <v>0</v>
      </c>
      <c r="X19" s="53">
        <v>0</v>
      </c>
      <c r="Y19" s="53"/>
      <c r="Z19" s="19">
        <v>0</v>
      </c>
      <c r="AA19" s="19"/>
      <c r="AB19" s="19">
        <v>0</v>
      </c>
      <c r="AC19" s="19"/>
      <c r="AD19" s="19">
        <f t="shared" ref="AD19:AD43" si="6">AB19</f>
        <v>0</v>
      </c>
      <c r="AI19" s="52">
        <f t="shared" si="2"/>
        <v>0</v>
      </c>
      <c r="AJ19" s="53">
        <f t="shared" si="3"/>
        <v>0</v>
      </c>
      <c r="AK19" s="53">
        <f t="shared" si="4"/>
        <v>0</v>
      </c>
      <c r="AL19" s="53">
        <f t="shared" si="5"/>
        <v>0</v>
      </c>
    </row>
    <row r="20" spans="1:38" ht="28.8" x14ac:dyDescent="0.3">
      <c r="A20" s="44" t="s">
        <v>1158</v>
      </c>
      <c r="B20" s="44" t="s">
        <v>681</v>
      </c>
      <c r="C20" s="50">
        <v>35976.370000000003</v>
      </c>
      <c r="D20" s="50">
        <v>37405.1</v>
      </c>
      <c r="E20" s="50">
        <v>33237.360000000001</v>
      </c>
      <c r="F20" s="50">
        <v>29926.74</v>
      </c>
      <c r="G20" s="51">
        <v>37405.1</v>
      </c>
      <c r="H20" s="50">
        <v>37790.31</v>
      </c>
      <c r="I20" s="50">
        <v>37790.31</v>
      </c>
      <c r="J20" s="51">
        <v>30000</v>
      </c>
      <c r="K20" s="50">
        <v>30000</v>
      </c>
      <c r="L20" s="50">
        <v>27518.799999999999</v>
      </c>
      <c r="M20" s="63">
        <v>25000</v>
      </c>
      <c r="N20" s="50">
        <v>30109.16</v>
      </c>
      <c r="O20" s="50">
        <v>32297.72</v>
      </c>
      <c r="P20" s="51">
        <v>25000</v>
      </c>
      <c r="Q20" s="52">
        <v>37237.379999999997</v>
      </c>
      <c r="R20" s="16">
        <v>37237.379999999997</v>
      </c>
      <c r="S20" s="14">
        <v>25000</v>
      </c>
      <c r="T20" s="13">
        <v>29683</v>
      </c>
      <c r="U20" s="53">
        <v>32091.32</v>
      </c>
      <c r="V20" s="64">
        <v>28700</v>
      </c>
      <c r="W20" s="52">
        <v>28700</v>
      </c>
      <c r="X20" s="53">
        <v>14488.72</v>
      </c>
      <c r="Y20" s="53"/>
      <c r="Z20" s="19">
        <v>41902</v>
      </c>
      <c r="AA20" s="19"/>
      <c r="AB20" s="19">
        <v>41902</v>
      </c>
      <c r="AC20" s="19"/>
      <c r="AD20" s="19">
        <f t="shared" si="6"/>
        <v>41902</v>
      </c>
      <c r="AE20" s="43" t="s">
        <v>682</v>
      </c>
      <c r="AF20" s="12" t="s">
        <v>1159</v>
      </c>
      <c r="AG20" s="43" t="s">
        <v>1160</v>
      </c>
      <c r="AI20" s="52">
        <f t="shared" si="2"/>
        <v>41902</v>
      </c>
      <c r="AJ20" s="53">
        <f t="shared" si="3"/>
        <v>41902</v>
      </c>
      <c r="AK20" s="53">
        <f t="shared" si="4"/>
        <v>41902</v>
      </c>
      <c r="AL20" s="53">
        <f t="shared" si="5"/>
        <v>41902</v>
      </c>
    </row>
    <row r="21" spans="1:38" x14ac:dyDescent="0.3">
      <c r="A21" s="44" t="s">
        <v>1161</v>
      </c>
      <c r="B21" s="44" t="s">
        <v>651</v>
      </c>
      <c r="C21" s="50">
        <v>0</v>
      </c>
      <c r="D21" s="50">
        <v>0</v>
      </c>
      <c r="E21" s="50">
        <v>0</v>
      </c>
      <c r="F21" s="50">
        <v>0</v>
      </c>
      <c r="G21" s="51">
        <v>0</v>
      </c>
      <c r="H21" s="50">
        <v>0</v>
      </c>
      <c r="I21" s="50">
        <v>0</v>
      </c>
      <c r="J21" s="51">
        <v>0</v>
      </c>
      <c r="K21" s="50">
        <v>2000</v>
      </c>
      <c r="L21" s="50">
        <v>1290.67</v>
      </c>
      <c r="M21" s="63">
        <v>1750</v>
      </c>
      <c r="N21" s="50">
        <v>1640.84</v>
      </c>
      <c r="O21" s="50">
        <v>776.97</v>
      </c>
      <c r="P21" s="51">
        <v>800</v>
      </c>
      <c r="Q21" s="52">
        <v>5</v>
      </c>
      <c r="R21" s="9">
        <v>0</v>
      </c>
      <c r="S21" s="14">
        <v>800</v>
      </c>
      <c r="T21" s="13">
        <v>800</v>
      </c>
      <c r="U21" s="53">
        <v>800</v>
      </c>
      <c r="V21" s="64">
        <v>850</v>
      </c>
      <c r="W21" s="52">
        <v>850</v>
      </c>
      <c r="X21" s="53">
        <v>0</v>
      </c>
      <c r="Y21" s="53"/>
      <c r="Z21" s="19">
        <v>892.5</v>
      </c>
      <c r="AA21" s="19"/>
      <c r="AB21" s="19">
        <v>892.5</v>
      </c>
      <c r="AC21" s="19"/>
      <c r="AD21" s="19">
        <f t="shared" si="6"/>
        <v>892.5</v>
      </c>
      <c r="AE21" s="43" t="s">
        <v>615</v>
      </c>
      <c r="AF21" s="125" t="s">
        <v>652</v>
      </c>
      <c r="AI21" s="52">
        <f t="shared" si="2"/>
        <v>892.5</v>
      </c>
      <c r="AJ21" s="53">
        <f t="shared" si="3"/>
        <v>892.5</v>
      </c>
      <c r="AK21" s="53">
        <f t="shared" si="4"/>
        <v>892.5</v>
      </c>
      <c r="AL21" s="53">
        <f t="shared" si="5"/>
        <v>892.5</v>
      </c>
    </row>
    <row r="22" spans="1:38" x14ac:dyDescent="0.3">
      <c r="A22" s="44" t="s">
        <v>1162</v>
      </c>
      <c r="B22" s="44" t="s">
        <v>67</v>
      </c>
      <c r="C22" s="50">
        <v>20966.900000000001</v>
      </c>
      <c r="D22" s="50">
        <v>20087.43</v>
      </c>
      <c r="E22" s="50">
        <v>23000</v>
      </c>
      <c r="F22" s="50">
        <v>21906.42</v>
      </c>
      <c r="G22" s="51">
        <v>23000</v>
      </c>
      <c r="H22" s="50">
        <v>23000</v>
      </c>
      <c r="I22" s="50">
        <v>19465.2</v>
      </c>
      <c r="J22" s="51">
        <v>20000</v>
      </c>
      <c r="K22" s="50">
        <v>20000</v>
      </c>
      <c r="L22" s="50">
        <v>20947.89</v>
      </c>
      <c r="M22" s="63">
        <v>25000</v>
      </c>
      <c r="N22" s="50">
        <v>25000</v>
      </c>
      <c r="O22" s="50">
        <v>21548.82</v>
      </c>
      <c r="P22" s="51">
        <v>18500</v>
      </c>
      <c r="Q22" s="52">
        <v>22713.05</v>
      </c>
      <c r="R22" s="16">
        <v>22189.24</v>
      </c>
      <c r="S22" s="14">
        <v>18500</v>
      </c>
      <c r="T22" s="13">
        <v>24946</v>
      </c>
      <c r="U22" s="53">
        <v>23558.080000000002</v>
      </c>
      <c r="V22" s="64">
        <v>25000</v>
      </c>
      <c r="W22" s="52">
        <v>25000</v>
      </c>
      <c r="X22" s="53">
        <v>11531.38</v>
      </c>
      <c r="Y22" s="53"/>
      <c r="Z22" s="19">
        <v>25750</v>
      </c>
      <c r="AA22" s="19"/>
      <c r="AB22" s="19">
        <v>25750</v>
      </c>
      <c r="AC22" s="19"/>
      <c r="AD22" s="19">
        <f t="shared" si="6"/>
        <v>25750</v>
      </c>
      <c r="AE22" s="43" t="s">
        <v>607</v>
      </c>
      <c r="AF22" s="125" t="s">
        <v>1163</v>
      </c>
      <c r="AG22" s="149" t="s">
        <v>1801</v>
      </c>
      <c r="AI22" s="52">
        <f t="shared" si="2"/>
        <v>25750</v>
      </c>
      <c r="AJ22" s="53">
        <f t="shared" si="3"/>
        <v>25750</v>
      </c>
      <c r="AK22" s="53">
        <f t="shared" si="4"/>
        <v>25750</v>
      </c>
      <c r="AL22" s="53">
        <f t="shared" si="5"/>
        <v>25750</v>
      </c>
    </row>
    <row r="23" spans="1:38" x14ac:dyDescent="0.3">
      <c r="A23" s="44" t="s">
        <v>1164</v>
      </c>
      <c r="B23" s="44" t="s">
        <v>1165</v>
      </c>
      <c r="C23" s="50">
        <v>0</v>
      </c>
      <c r="D23" s="50">
        <v>0</v>
      </c>
      <c r="E23" s="50">
        <v>0</v>
      </c>
      <c r="F23" s="50">
        <v>0</v>
      </c>
      <c r="G23" s="51">
        <v>0</v>
      </c>
      <c r="H23" s="50">
        <v>0</v>
      </c>
      <c r="I23" s="50">
        <v>0</v>
      </c>
      <c r="J23" s="51">
        <v>0</v>
      </c>
      <c r="K23" s="50">
        <v>0</v>
      </c>
      <c r="L23" s="50">
        <v>0</v>
      </c>
      <c r="M23" s="63">
        <v>41358.959999999999</v>
      </c>
      <c r="N23" s="50">
        <v>41358.959999999999</v>
      </c>
      <c r="O23" s="50">
        <v>41358.800000000003</v>
      </c>
      <c r="P23" s="51">
        <v>45000</v>
      </c>
      <c r="Q23" s="52">
        <v>44018.12</v>
      </c>
      <c r="R23" s="16">
        <v>44018.12</v>
      </c>
      <c r="S23" s="14">
        <v>48925.95</v>
      </c>
      <c r="T23" s="53">
        <v>48925.95</v>
      </c>
      <c r="U23" s="53">
        <v>48925.919999999998</v>
      </c>
      <c r="V23" s="64">
        <v>52840.03</v>
      </c>
      <c r="W23" s="52">
        <v>52840.03</v>
      </c>
      <c r="X23" s="53">
        <v>42911.199999999997</v>
      </c>
      <c r="Y23" s="53"/>
      <c r="Z23" s="19">
        <v>60076</v>
      </c>
      <c r="AA23" s="19"/>
      <c r="AB23" s="19">
        <v>60076</v>
      </c>
      <c r="AC23" s="19"/>
      <c r="AD23" s="19">
        <f t="shared" si="6"/>
        <v>60076</v>
      </c>
      <c r="AE23" s="125" t="s">
        <v>405</v>
      </c>
      <c r="AF23" s="125" t="s">
        <v>639</v>
      </c>
      <c r="AG23" s="43" t="s">
        <v>1166</v>
      </c>
      <c r="AI23" s="52">
        <f t="shared" si="2"/>
        <v>60076</v>
      </c>
      <c r="AJ23" s="53">
        <f t="shared" si="3"/>
        <v>60076</v>
      </c>
      <c r="AK23" s="53">
        <f t="shared" si="4"/>
        <v>60076</v>
      </c>
      <c r="AL23" s="53">
        <f t="shared" si="5"/>
        <v>60076</v>
      </c>
    </row>
    <row r="24" spans="1:38" ht="28.8" x14ac:dyDescent="0.3">
      <c r="A24" s="44" t="s">
        <v>1167</v>
      </c>
      <c r="B24" s="44" t="s">
        <v>657</v>
      </c>
      <c r="C24" s="50">
        <v>0</v>
      </c>
      <c r="D24" s="50">
        <v>0</v>
      </c>
      <c r="E24" s="50">
        <v>0</v>
      </c>
      <c r="F24" s="50">
        <v>0</v>
      </c>
      <c r="G24" s="51">
        <v>0</v>
      </c>
      <c r="H24" s="50">
        <v>16000</v>
      </c>
      <c r="I24" s="50">
        <v>16000</v>
      </c>
      <c r="J24" s="51">
        <v>10000</v>
      </c>
      <c r="K24" s="50">
        <v>10000</v>
      </c>
      <c r="L24" s="50">
        <v>7828.45</v>
      </c>
      <c r="M24" s="51">
        <v>2000</v>
      </c>
      <c r="N24" s="50">
        <v>6000</v>
      </c>
      <c r="O24" s="50">
        <v>1900</v>
      </c>
      <c r="P24" s="51">
        <v>2000</v>
      </c>
      <c r="Q24" s="52">
        <v>8268.91</v>
      </c>
      <c r="R24" s="52">
        <v>3750</v>
      </c>
      <c r="S24" s="54">
        <v>4000</v>
      </c>
      <c r="T24" s="13">
        <v>19890</v>
      </c>
      <c r="U24" s="53">
        <v>18941.669999999998</v>
      </c>
      <c r="V24" s="64">
        <v>4320</v>
      </c>
      <c r="W24" s="52">
        <v>4320</v>
      </c>
      <c r="X24" s="53">
        <v>8000</v>
      </c>
      <c r="Y24" s="53"/>
      <c r="Z24" s="19">
        <v>8000</v>
      </c>
      <c r="AA24" s="19"/>
      <c r="AB24" s="19">
        <v>8000</v>
      </c>
      <c r="AC24" s="19"/>
      <c r="AD24" s="19">
        <f t="shared" si="6"/>
        <v>8000</v>
      </c>
      <c r="AE24" s="43" t="s">
        <v>1168</v>
      </c>
      <c r="AF24" s="125" t="s">
        <v>658</v>
      </c>
      <c r="AG24" s="122" t="s">
        <v>1169</v>
      </c>
      <c r="AI24" s="52">
        <f t="shared" si="2"/>
        <v>8000</v>
      </c>
      <c r="AJ24" s="53">
        <f t="shared" si="3"/>
        <v>8000</v>
      </c>
      <c r="AK24" s="53">
        <f t="shared" si="4"/>
        <v>8000</v>
      </c>
      <c r="AL24" s="53">
        <f t="shared" si="5"/>
        <v>8000</v>
      </c>
    </row>
    <row r="25" spans="1:38" x14ac:dyDescent="0.3">
      <c r="A25" s="44" t="s">
        <v>1170</v>
      </c>
      <c r="B25" s="7" t="s">
        <v>69</v>
      </c>
      <c r="C25" s="50">
        <v>58.85</v>
      </c>
      <c r="D25" s="50">
        <v>19.02</v>
      </c>
      <c r="E25" s="50">
        <v>0</v>
      </c>
      <c r="F25" s="50">
        <v>0</v>
      </c>
      <c r="G25" s="51">
        <v>0</v>
      </c>
      <c r="H25" s="50">
        <v>0</v>
      </c>
      <c r="I25" s="50">
        <v>0</v>
      </c>
      <c r="J25" s="51">
        <v>70</v>
      </c>
      <c r="K25" s="50">
        <v>70</v>
      </c>
      <c r="L25" s="50">
        <v>26.7</v>
      </c>
      <c r="M25" s="51">
        <v>100</v>
      </c>
      <c r="N25" s="50">
        <v>100</v>
      </c>
      <c r="O25" s="50">
        <v>0</v>
      </c>
      <c r="P25" s="51">
        <v>100</v>
      </c>
      <c r="Q25" s="52">
        <v>0</v>
      </c>
      <c r="R25" s="52">
        <v>0</v>
      </c>
      <c r="S25" s="64">
        <v>95</v>
      </c>
      <c r="T25" s="13">
        <v>95</v>
      </c>
      <c r="U25" s="53">
        <v>0</v>
      </c>
      <c r="V25" s="64">
        <v>102.6</v>
      </c>
      <c r="W25" s="52">
        <v>102.6</v>
      </c>
      <c r="X25" s="53">
        <v>0</v>
      </c>
      <c r="Y25" s="53"/>
      <c r="Z25" s="19">
        <v>108</v>
      </c>
      <c r="AA25" s="19"/>
      <c r="AB25" s="19">
        <v>108</v>
      </c>
      <c r="AC25" s="19"/>
      <c r="AD25" s="19">
        <f t="shared" si="6"/>
        <v>108</v>
      </c>
      <c r="AE25" s="43" t="s">
        <v>615</v>
      </c>
      <c r="AF25" t="s">
        <v>1171</v>
      </c>
      <c r="AI25" s="52">
        <f t="shared" si="2"/>
        <v>108</v>
      </c>
      <c r="AJ25" s="53">
        <f t="shared" si="3"/>
        <v>108</v>
      </c>
      <c r="AK25" s="53">
        <f t="shared" si="4"/>
        <v>108</v>
      </c>
      <c r="AL25" s="53">
        <f t="shared" si="5"/>
        <v>108</v>
      </c>
    </row>
    <row r="26" spans="1:38" x14ac:dyDescent="0.3">
      <c r="A26" s="44" t="s">
        <v>1172</v>
      </c>
      <c r="B26" s="7" t="s">
        <v>71</v>
      </c>
      <c r="C26" s="50">
        <v>0</v>
      </c>
      <c r="D26" s="50">
        <v>0</v>
      </c>
      <c r="E26" s="50">
        <v>0</v>
      </c>
      <c r="F26" s="50">
        <v>0</v>
      </c>
      <c r="G26" s="51">
        <v>0</v>
      </c>
      <c r="H26" s="50">
        <v>0</v>
      </c>
      <c r="I26" s="50">
        <v>0</v>
      </c>
      <c r="J26" s="51">
        <v>250</v>
      </c>
      <c r="K26" s="50">
        <v>250</v>
      </c>
      <c r="L26" s="50">
        <v>17.96</v>
      </c>
      <c r="M26" s="51">
        <v>250</v>
      </c>
      <c r="N26" s="50">
        <v>250</v>
      </c>
      <c r="O26" s="50">
        <v>0</v>
      </c>
      <c r="P26" s="51">
        <v>0</v>
      </c>
      <c r="Q26" s="52">
        <v>0</v>
      </c>
      <c r="R26" s="52">
        <v>0</v>
      </c>
      <c r="S26" s="64">
        <v>475</v>
      </c>
      <c r="T26" s="13">
        <v>475</v>
      </c>
      <c r="U26" s="53">
        <v>325.89999999999998</v>
      </c>
      <c r="V26" s="64">
        <v>250</v>
      </c>
      <c r="W26" s="52">
        <v>250</v>
      </c>
      <c r="X26" s="53">
        <v>183.99</v>
      </c>
      <c r="Y26" s="53"/>
      <c r="Z26" s="19">
        <v>250</v>
      </c>
      <c r="AA26" s="19"/>
      <c r="AB26" s="19">
        <v>250</v>
      </c>
      <c r="AC26" s="19"/>
      <c r="AD26" s="19">
        <f t="shared" si="6"/>
        <v>250</v>
      </c>
      <c r="AE26" s="43" t="s">
        <v>1173</v>
      </c>
      <c r="AF26" s="98" t="s">
        <v>1802</v>
      </c>
      <c r="AI26" s="52">
        <f t="shared" si="2"/>
        <v>250</v>
      </c>
      <c r="AJ26" s="53">
        <f t="shared" si="3"/>
        <v>250</v>
      </c>
      <c r="AK26" s="53">
        <f t="shared" si="4"/>
        <v>250</v>
      </c>
      <c r="AL26" s="53">
        <f t="shared" si="5"/>
        <v>250</v>
      </c>
    </row>
    <row r="27" spans="1:38" x14ac:dyDescent="0.3">
      <c r="A27" s="44" t="s">
        <v>1174</v>
      </c>
      <c r="B27" s="7" t="s">
        <v>73</v>
      </c>
      <c r="C27" s="50">
        <v>0</v>
      </c>
      <c r="D27" s="50">
        <v>0</v>
      </c>
      <c r="E27" s="50">
        <v>820</v>
      </c>
      <c r="F27" s="50">
        <v>0</v>
      </c>
      <c r="G27" s="51">
        <v>820</v>
      </c>
      <c r="H27" s="50">
        <v>820</v>
      </c>
      <c r="I27" s="50">
        <v>0</v>
      </c>
      <c r="J27" s="51">
        <v>500</v>
      </c>
      <c r="K27" s="50">
        <v>500</v>
      </c>
      <c r="L27" s="50">
        <v>16</v>
      </c>
      <c r="M27" s="51">
        <v>500</v>
      </c>
      <c r="N27" s="50">
        <v>500</v>
      </c>
      <c r="O27" s="50">
        <v>0</v>
      </c>
      <c r="P27" s="51">
        <v>500</v>
      </c>
      <c r="Q27" s="52">
        <v>1000</v>
      </c>
      <c r="R27" s="52">
        <v>1000</v>
      </c>
      <c r="S27" s="64">
        <v>475</v>
      </c>
      <c r="T27" s="13">
        <v>475</v>
      </c>
      <c r="U27" s="53">
        <v>75</v>
      </c>
      <c r="V27" s="64">
        <v>225</v>
      </c>
      <c r="W27" s="52">
        <v>225</v>
      </c>
      <c r="X27" s="53">
        <v>0</v>
      </c>
      <c r="Y27" s="53"/>
      <c r="Z27" s="19">
        <v>225</v>
      </c>
      <c r="AA27" s="19"/>
      <c r="AB27" s="19">
        <v>225</v>
      </c>
      <c r="AC27" s="19"/>
      <c r="AD27" s="19">
        <f t="shared" si="6"/>
        <v>225</v>
      </c>
      <c r="AE27" s="43" t="s">
        <v>1173</v>
      </c>
      <c r="AF27" t="s">
        <v>1175</v>
      </c>
      <c r="AG27" t="s">
        <v>1176</v>
      </c>
      <c r="AI27" s="52">
        <f t="shared" si="2"/>
        <v>225</v>
      </c>
      <c r="AJ27" s="53">
        <f t="shared" si="3"/>
        <v>225</v>
      </c>
      <c r="AK27" s="53">
        <f t="shared" si="4"/>
        <v>225</v>
      </c>
      <c r="AL27" s="53">
        <f t="shared" si="5"/>
        <v>225</v>
      </c>
    </row>
    <row r="28" spans="1:38" ht="28.8" x14ac:dyDescent="0.3">
      <c r="A28" s="44" t="s">
        <v>1177</v>
      </c>
      <c r="B28" s="44" t="s">
        <v>78</v>
      </c>
      <c r="C28" s="50">
        <v>0</v>
      </c>
      <c r="D28" s="50">
        <v>0</v>
      </c>
      <c r="E28" s="50">
        <v>0</v>
      </c>
      <c r="F28" s="50">
        <v>0</v>
      </c>
      <c r="G28" s="51">
        <v>430044.44</v>
      </c>
      <c r="H28" s="50">
        <v>232763.27</v>
      </c>
      <c r="I28" s="50">
        <v>21750</v>
      </c>
      <c r="J28" s="51">
        <v>80392.160000000003</v>
      </c>
      <c r="K28" s="50">
        <v>13483.4</v>
      </c>
      <c r="L28" s="50">
        <v>0</v>
      </c>
      <c r="M28" s="51">
        <v>64225.08</v>
      </c>
      <c r="N28" s="50">
        <v>3949.35</v>
      </c>
      <c r="O28" s="50">
        <v>3949.35</v>
      </c>
      <c r="P28" s="51">
        <v>10000</v>
      </c>
      <c r="Q28" s="52">
        <v>0</v>
      </c>
      <c r="R28" s="52">
        <v>0</v>
      </c>
      <c r="S28" s="64">
        <v>63451.54</v>
      </c>
      <c r="T28" s="13">
        <v>4878.5200000000004</v>
      </c>
      <c r="U28" s="53">
        <v>0</v>
      </c>
      <c r="V28" s="64">
        <v>68000</v>
      </c>
      <c r="W28" s="52">
        <v>68000</v>
      </c>
      <c r="X28" s="53">
        <v>0</v>
      </c>
      <c r="Y28" s="53"/>
      <c r="Z28" s="19">
        <v>71400</v>
      </c>
      <c r="AA28" s="19"/>
      <c r="AB28" s="19">
        <v>71400</v>
      </c>
      <c r="AC28" s="19"/>
      <c r="AD28" s="19">
        <f t="shared" si="6"/>
        <v>71400</v>
      </c>
      <c r="AE28" s="43" t="s">
        <v>615</v>
      </c>
      <c r="AF28" s="12"/>
      <c r="AG28" s="122" t="s">
        <v>1178</v>
      </c>
      <c r="AI28" s="52">
        <f t="shared" si="2"/>
        <v>71400</v>
      </c>
      <c r="AJ28" s="53">
        <f t="shared" si="3"/>
        <v>71400</v>
      </c>
      <c r="AK28" s="53">
        <f t="shared" si="4"/>
        <v>71400</v>
      </c>
      <c r="AL28" s="53">
        <f t="shared" si="5"/>
        <v>71400</v>
      </c>
    </row>
    <row r="29" spans="1:38" hidden="1" x14ac:dyDescent="0.3">
      <c r="A29" s="44" t="s">
        <v>1179</v>
      </c>
      <c r="B29" s="44" t="s">
        <v>1180</v>
      </c>
      <c r="C29" s="50">
        <v>45304.45</v>
      </c>
      <c r="D29" s="50">
        <v>0</v>
      </c>
      <c r="E29" s="50">
        <v>78376.67</v>
      </c>
      <c r="F29" s="50">
        <v>0</v>
      </c>
      <c r="G29" s="51">
        <v>0</v>
      </c>
      <c r="H29" s="50">
        <v>0</v>
      </c>
      <c r="I29" s="50">
        <v>0</v>
      </c>
      <c r="J29" s="51">
        <v>0</v>
      </c>
      <c r="K29" s="50">
        <v>0</v>
      </c>
      <c r="L29" s="50">
        <v>0</v>
      </c>
      <c r="M29" s="51">
        <v>0</v>
      </c>
      <c r="N29" s="50">
        <v>0</v>
      </c>
      <c r="O29" s="50">
        <v>0</v>
      </c>
      <c r="P29" s="51">
        <v>0</v>
      </c>
      <c r="Q29" s="52">
        <v>0</v>
      </c>
      <c r="R29" s="52">
        <v>0</v>
      </c>
      <c r="S29" s="64">
        <v>0</v>
      </c>
      <c r="T29" s="53">
        <v>0</v>
      </c>
      <c r="U29" s="53">
        <v>0</v>
      </c>
      <c r="V29" s="64">
        <v>0</v>
      </c>
      <c r="W29" s="52">
        <v>0</v>
      </c>
      <c r="X29" s="53"/>
      <c r="Y29" s="53"/>
      <c r="Z29" s="26"/>
      <c r="AA29" s="26"/>
      <c r="AB29" s="26"/>
      <c r="AC29" s="26"/>
      <c r="AD29" s="26">
        <f t="shared" si="6"/>
        <v>0</v>
      </c>
      <c r="AF29" s="22"/>
      <c r="AI29" s="52">
        <f t="shared" si="2"/>
        <v>0</v>
      </c>
      <c r="AJ29" s="53">
        <f t="shared" si="3"/>
        <v>0</v>
      </c>
      <c r="AK29" s="53">
        <f t="shared" si="4"/>
        <v>0</v>
      </c>
      <c r="AL29" s="53">
        <f t="shared" si="5"/>
        <v>0</v>
      </c>
    </row>
    <row r="30" spans="1:38" x14ac:dyDescent="0.3">
      <c r="A30" s="44" t="s">
        <v>1181</v>
      </c>
      <c r="B30" s="44" t="s">
        <v>80</v>
      </c>
      <c r="C30" s="50">
        <v>0</v>
      </c>
      <c r="D30" s="50">
        <v>0</v>
      </c>
      <c r="E30" s="50">
        <v>50</v>
      </c>
      <c r="F30" s="50">
        <v>7.89</v>
      </c>
      <c r="G30" s="51">
        <v>50</v>
      </c>
      <c r="H30" s="50">
        <v>50</v>
      </c>
      <c r="I30" s="50">
        <v>15.82</v>
      </c>
      <c r="J30" s="51">
        <v>50</v>
      </c>
      <c r="K30" s="50">
        <v>50</v>
      </c>
      <c r="L30" s="50">
        <v>38.65</v>
      </c>
      <c r="M30" s="51">
        <v>50</v>
      </c>
      <c r="N30" s="50">
        <v>50</v>
      </c>
      <c r="O30" s="50">
        <v>29.35</v>
      </c>
      <c r="P30" s="51">
        <v>0</v>
      </c>
      <c r="Q30" s="52">
        <v>0</v>
      </c>
      <c r="R30" s="52">
        <v>0</v>
      </c>
      <c r="S30" s="64">
        <v>0</v>
      </c>
      <c r="T30" s="53">
        <v>0</v>
      </c>
      <c r="U30" s="53">
        <v>0</v>
      </c>
      <c r="V30" s="54">
        <v>50</v>
      </c>
      <c r="W30" s="53">
        <v>50</v>
      </c>
      <c r="X30" s="53">
        <v>0</v>
      </c>
      <c r="Y30" s="53"/>
      <c r="Z30" s="19">
        <v>100</v>
      </c>
      <c r="AA30" s="19"/>
      <c r="AB30" s="19">
        <v>100</v>
      </c>
      <c r="AC30" s="19"/>
      <c r="AD30" s="19">
        <f t="shared" si="6"/>
        <v>100</v>
      </c>
      <c r="AE30" s="43" t="s">
        <v>1182</v>
      </c>
      <c r="AI30" s="52">
        <f t="shared" si="2"/>
        <v>100</v>
      </c>
      <c r="AJ30" s="53">
        <f t="shared" si="3"/>
        <v>100</v>
      </c>
      <c r="AK30" s="53">
        <f t="shared" si="4"/>
        <v>100</v>
      </c>
      <c r="AL30" s="53">
        <f t="shared" si="5"/>
        <v>100</v>
      </c>
    </row>
    <row r="31" spans="1:38" ht="100.8" x14ac:dyDescent="0.3">
      <c r="A31" s="44" t="s">
        <v>1183</v>
      </c>
      <c r="B31" s="44" t="s">
        <v>487</v>
      </c>
      <c r="C31" s="50">
        <v>6065.34</v>
      </c>
      <c r="D31" s="50">
        <v>4352.09</v>
      </c>
      <c r="E31" s="50">
        <v>15000</v>
      </c>
      <c r="F31" s="50">
        <v>8086.3</v>
      </c>
      <c r="G31" s="51">
        <v>15000</v>
      </c>
      <c r="H31" s="50">
        <v>25000</v>
      </c>
      <c r="I31" s="50">
        <v>24272.42</v>
      </c>
      <c r="J31" s="63">
        <v>30000</v>
      </c>
      <c r="K31" s="50">
        <v>29500</v>
      </c>
      <c r="L31" s="50">
        <v>29864.66</v>
      </c>
      <c r="M31" s="51">
        <v>25000</v>
      </c>
      <c r="N31" s="50">
        <v>25000</v>
      </c>
      <c r="O31" s="50">
        <v>24942.09</v>
      </c>
      <c r="P31" s="51">
        <v>25000</v>
      </c>
      <c r="Q31" s="52">
        <v>18554.63</v>
      </c>
      <c r="R31" s="16">
        <v>17501.73</v>
      </c>
      <c r="S31" s="23">
        <v>28500</v>
      </c>
      <c r="T31" s="13">
        <v>46500</v>
      </c>
      <c r="U31" s="53">
        <v>26332.91</v>
      </c>
      <c r="V31" s="64">
        <v>30000</v>
      </c>
      <c r="W31" s="52">
        <v>30000</v>
      </c>
      <c r="X31" s="53">
        <v>23185.22</v>
      </c>
      <c r="Y31" s="53"/>
      <c r="Z31" s="19">
        <v>31500</v>
      </c>
      <c r="AA31" s="19"/>
      <c r="AB31" s="19">
        <v>31500</v>
      </c>
      <c r="AC31" s="19"/>
      <c r="AD31" s="19">
        <f t="shared" si="6"/>
        <v>31500</v>
      </c>
      <c r="AE31" s="43" t="s">
        <v>615</v>
      </c>
      <c r="AF31" s="122" t="s">
        <v>1184</v>
      </c>
      <c r="AG31" s="122" t="s">
        <v>1185</v>
      </c>
      <c r="AI31" s="52">
        <f t="shared" si="2"/>
        <v>31500</v>
      </c>
      <c r="AJ31" s="53">
        <f t="shared" si="3"/>
        <v>31500</v>
      </c>
      <c r="AK31" s="53">
        <f t="shared" si="4"/>
        <v>31500</v>
      </c>
      <c r="AL31" s="53">
        <f t="shared" si="5"/>
        <v>31500</v>
      </c>
    </row>
    <row r="32" spans="1:38" x14ac:dyDescent="0.3">
      <c r="A32" s="44" t="s">
        <v>1186</v>
      </c>
      <c r="B32" s="44" t="s">
        <v>372</v>
      </c>
      <c r="C32" s="50">
        <v>7586.83</v>
      </c>
      <c r="D32" s="50">
        <v>6502.68</v>
      </c>
      <c r="E32" s="50">
        <v>10000</v>
      </c>
      <c r="F32" s="50">
        <v>5592.06</v>
      </c>
      <c r="G32" s="51">
        <v>6502.68</v>
      </c>
      <c r="H32" s="50">
        <v>6502.7</v>
      </c>
      <c r="I32" s="50">
        <v>5982.31</v>
      </c>
      <c r="J32" s="63">
        <v>13100</v>
      </c>
      <c r="K32" s="50">
        <v>13100</v>
      </c>
      <c r="L32" s="50">
        <v>10892.4</v>
      </c>
      <c r="M32" s="51">
        <v>10000</v>
      </c>
      <c r="N32" s="50">
        <v>10000</v>
      </c>
      <c r="O32" s="50">
        <v>13547.85</v>
      </c>
      <c r="P32" s="51">
        <v>10000</v>
      </c>
      <c r="Q32" s="52">
        <v>15000</v>
      </c>
      <c r="R32" s="16">
        <v>13134.23</v>
      </c>
      <c r="S32" s="23">
        <v>10000</v>
      </c>
      <c r="T32" s="13">
        <v>10252.27</v>
      </c>
      <c r="U32" s="53">
        <v>10252.27</v>
      </c>
      <c r="V32" s="64">
        <v>10000</v>
      </c>
      <c r="W32" s="52">
        <v>10000</v>
      </c>
      <c r="X32" s="53">
        <v>5482.73</v>
      </c>
      <c r="Y32" s="53"/>
      <c r="Z32" s="19">
        <v>10100</v>
      </c>
      <c r="AA32" s="19"/>
      <c r="AB32" s="19">
        <v>10100</v>
      </c>
      <c r="AC32" s="19"/>
      <c r="AD32" s="19">
        <f t="shared" si="6"/>
        <v>10100</v>
      </c>
      <c r="AE32" s="43" t="s">
        <v>610</v>
      </c>
      <c r="AF32" s="125" t="s">
        <v>652</v>
      </c>
      <c r="AG32" s="125" t="s">
        <v>1187</v>
      </c>
      <c r="AI32" s="52">
        <f t="shared" si="2"/>
        <v>10100</v>
      </c>
      <c r="AJ32" s="53">
        <f t="shared" si="3"/>
        <v>10100</v>
      </c>
      <c r="AK32" s="53">
        <f t="shared" si="4"/>
        <v>10100</v>
      </c>
      <c r="AL32" s="53">
        <f t="shared" si="5"/>
        <v>10100</v>
      </c>
    </row>
    <row r="33" spans="1:50" ht="28.8" x14ac:dyDescent="0.3">
      <c r="A33" s="44" t="s">
        <v>1188</v>
      </c>
      <c r="B33" s="44" t="s">
        <v>614</v>
      </c>
      <c r="C33" s="50">
        <v>2907.27</v>
      </c>
      <c r="D33" s="50">
        <v>2104.4499999999998</v>
      </c>
      <c r="E33" s="50">
        <v>7500</v>
      </c>
      <c r="F33" s="50">
        <v>1066.3900000000001</v>
      </c>
      <c r="G33" s="51">
        <v>1500</v>
      </c>
      <c r="H33" s="50">
        <v>1500</v>
      </c>
      <c r="I33" s="50">
        <v>1151.8399999999999</v>
      </c>
      <c r="J33" s="63">
        <v>7500</v>
      </c>
      <c r="K33" s="50">
        <v>7500</v>
      </c>
      <c r="L33" s="50">
        <v>7213.53</v>
      </c>
      <c r="M33" s="51">
        <v>7500</v>
      </c>
      <c r="N33" s="50">
        <v>7500</v>
      </c>
      <c r="O33" s="50">
        <v>4375.4799999999996</v>
      </c>
      <c r="P33" s="51">
        <v>6500</v>
      </c>
      <c r="Q33" s="52">
        <v>4065.07</v>
      </c>
      <c r="R33" s="16">
        <v>2570.6799999999998</v>
      </c>
      <c r="S33" s="23">
        <v>6175</v>
      </c>
      <c r="T33" s="13">
        <v>5922.73</v>
      </c>
      <c r="U33" s="53">
        <v>4574.5600000000004</v>
      </c>
      <c r="V33" s="64">
        <v>5000</v>
      </c>
      <c r="W33" s="52">
        <v>5000</v>
      </c>
      <c r="X33" s="53">
        <v>1703.43</v>
      </c>
      <c r="Y33" s="53"/>
      <c r="Z33" s="19">
        <v>5250</v>
      </c>
      <c r="AA33" s="19"/>
      <c r="AB33" s="19">
        <v>5250</v>
      </c>
      <c r="AC33" s="19"/>
      <c r="AD33" s="19">
        <f t="shared" si="6"/>
        <v>5250</v>
      </c>
      <c r="AE33" s="43" t="s">
        <v>615</v>
      </c>
      <c r="AF33" s="122" t="s">
        <v>1189</v>
      </c>
      <c r="AG33" s="122" t="s">
        <v>1190</v>
      </c>
      <c r="AI33" s="52">
        <f t="shared" si="2"/>
        <v>5250</v>
      </c>
      <c r="AJ33" s="53">
        <f t="shared" si="3"/>
        <v>5250</v>
      </c>
      <c r="AK33" s="53">
        <f t="shared" si="4"/>
        <v>5250</v>
      </c>
      <c r="AL33" s="53">
        <f t="shared" si="5"/>
        <v>5250</v>
      </c>
    </row>
    <row r="34" spans="1:50" ht="43.2" x14ac:dyDescent="0.3">
      <c r="A34" s="44" t="s">
        <v>1191</v>
      </c>
      <c r="B34" s="44" t="s">
        <v>493</v>
      </c>
      <c r="C34" s="50">
        <v>4661.7</v>
      </c>
      <c r="D34" s="50">
        <v>201.5</v>
      </c>
      <c r="E34" s="50">
        <v>5500</v>
      </c>
      <c r="F34" s="50">
        <v>999.61</v>
      </c>
      <c r="G34" s="51">
        <v>6000</v>
      </c>
      <c r="H34" s="50">
        <v>6000</v>
      </c>
      <c r="I34" s="50">
        <v>5816.14</v>
      </c>
      <c r="J34" s="63">
        <v>5500</v>
      </c>
      <c r="K34" s="50">
        <v>5500</v>
      </c>
      <c r="L34" s="50">
        <v>5404.31</v>
      </c>
      <c r="M34" s="51">
        <v>5500</v>
      </c>
      <c r="N34" s="50">
        <v>5500</v>
      </c>
      <c r="O34" s="50">
        <v>4069.38</v>
      </c>
      <c r="P34" s="51">
        <v>2500</v>
      </c>
      <c r="Q34" s="52">
        <v>5453.06</v>
      </c>
      <c r="R34" s="16">
        <v>5001.93</v>
      </c>
      <c r="S34" s="23">
        <v>5225</v>
      </c>
      <c r="T34" s="13">
        <v>5225</v>
      </c>
      <c r="U34" s="53">
        <v>5218.2700000000004</v>
      </c>
      <c r="V34" s="64">
        <v>4600</v>
      </c>
      <c r="W34" s="52">
        <v>4600</v>
      </c>
      <c r="X34" s="53">
        <v>804.24</v>
      </c>
      <c r="Y34" s="53"/>
      <c r="Z34" s="19">
        <v>4738</v>
      </c>
      <c r="AA34" s="19"/>
      <c r="AB34" s="19">
        <v>4738</v>
      </c>
      <c r="AC34" s="19"/>
      <c r="AD34" s="19">
        <f t="shared" si="6"/>
        <v>4738</v>
      </c>
      <c r="AE34" s="43" t="s">
        <v>607</v>
      </c>
      <c r="AF34" s="122" t="s">
        <v>1192</v>
      </c>
      <c r="AG34" s="125" t="s">
        <v>1193</v>
      </c>
      <c r="AI34" s="52">
        <f t="shared" si="2"/>
        <v>4738</v>
      </c>
      <c r="AJ34" s="53">
        <f t="shared" si="3"/>
        <v>4738</v>
      </c>
      <c r="AK34" s="53">
        <f t="shared" si="4"/>
        <v>4738</v>
      </c>
      <c r="AL34" s="53">
        <f t="shared" si="5"/>
        <v>4738</v>
      </c>
    </row>
    <row r="35" spans="1:50" x14ac:dyDescent="0.3">
      <c r="A35" s="44" t="s">
        <v>1194</v>
      </c>
      <c r="B35" s="44" t="s">
        <v>621</v>
      </c>
      <c r="C35" s="50">
        <v>1070.3699999999999</v>
      </c>
      <c r="D35" s="50">
        <v>0</v>
      </c>
      <c r="E35" s="50">
        <v>2000</v>
      </c>
      <c r="F35" s="50">
        <v>231.8</v>
      </c>
      <c r="G35" s="51">
        <v>2000</v>
      </c>
      <c r="H35" s="50">
        <v>2000</v>
      </c>
      <c r="I35" s="50">
        <v>1843.07</v>
      </c>
      <c r="J35" s="63">
        <f>E35</f>
        <v>2000</v>
      </c>
      <c r="K35" s="50">
        <v>2000</v>
      </c>
      <c r="L35" s="50">
        <v>2000</v>
      </c>
      <c r="M35" s="51">
        <v>2200</v>
      </c>
      <c r="N35" s="50">
        <v>2200</v>
      </c>
      <c r="O35" s="50">
        <v>0</v>
      </c>
      <c r="P35" s="51">
        <v>2000</v>
      </c>
      <c r="Q35" s="52">
        <v>2000</v>
      </c>
      <c r="R35" s="52">
        <v>390.4</v>
      </c>
      <c r="S35" s="64">
        <v>1900</v>
      </c>
      <c r="T35" s="13">
        <v>1900</v>
      </c>
      <c r="U35" s="18">
        <v>-143.96</v>
      </c>
      <c r="V35" s="64">
        <v>1250</v>
      </c>
      <c r="W35" s="52">
        <v>1250</v>
      </c>
      <c r="X35" s="18">
        <v>0</v>
      </c>
      <c r="Y35" s="18"/>
      <c r="Z35" s="19">
        <v>1288</v>
      </c>
      <c r="AA35" s="19"/>
      <c r="AB35" s="19">
        <v>1288</v>
      </c>
      <c r="AC35" s="19"/>
      <c r="AD35" s="19">
        <f t="shared" si="6"/>
        <v>1288</v>
      </c>
      <c r="AE35" s="43" t="s">
        <v>607</v>
      </c>
      <c r="AF35" s="125" t="s">
        <v>1195</v>
      </c>
      <c r="AG35" s="125" t="s">
        <v>1196</v>
      </c>
      <c r="AI35" s="52">
        <f t="shared" si="2"/>
        <v>1288</v>
      </c>
      <c r="AJ35" s="53">
        <f t="shared" si="3"/>
        <v>1288</v>
      </c>
      <c r="AK35" s="53">
        <f t="shared" si="4"/>
        <v>1288</v>
      </c>
      <c r="AL35" s="53">
        <f t="shared" si="5"/>
        <v>1288</v>
      </c>
    </row>
    <row r="36" spans="1:50" x14ac:dyDescent="0.3">
      <c r="A36" s="44" t="s">
        <v>1197</v>
      </c>
      <c r="B36" s="44" t="s">
        <v>1198</v>
      </c>
      <c r="C36" s="50">
        <v>4347</v>
      </c>
      <c r="D36" s="50">
        <v>4347</v>
      </c>
      <c r="E36" s="50">
        <v>3105</v>
      </c>
      <c r="F36" s="50">
        <v>0</v>
      </c>
      <c r="G36" s="51">
        <v>4347</v>
      </c>
      <c r="H36" s="50">
        <v>4347</v>
      </c>
      <c r="I36" s="50">
        <v>3377.06</v>
      </c>
      <c r="J36" s="63">
        <v>4347</v>
      </c>
      <c r="K36" s="50">
        <v>4347</v>
      </c>
      <c r="L36" s="50">
        <v>2970</v>
      </c>
      <c r="M36" s="51">
        <v>4347</v>
      </c>
      <c r="N36" s="50">
        <v>4347</v>
      </c>
      <c r="O36" s="50">
        <v>4158</v>
      </c>
      <c r="P36" s="51">
        <v>3500</v>
      </c>
      <c r="Q36" s="52">
        <v>3500</v>
      </c>
      <c r="R36" s="52">
        <v>6855.45</v>
      </c>
      <c r="S36" s="64">
        <v>4275</v>
      </c>
      <c r="T36" s="53">
        <v>4275</v>
      </c>
      <c r="U36" s="53">
        <v>9202.9500000000007</v>
      </c>
      <c r="V36" s="64">
        <v>9275</v>
      </c>
      <c r="W36" s="52">
        <v>9275</v>
      </c>
      <c r="X36" s="53">
        <v>0</v>
      </c>
      <c r="Y36" s="53"/>
      <c r="Z36" s="19">
        <v>12553</v>
      </c>
      <c r="AA36" s="19"/>
      <c r="AB36" s="19">
        <v>12553</v>
      </c>
      <c r="AC36" s="19"/>
      <c r="AD36" s="19">
        <f t="shared" si="6"/>
        <v>12553</v>
      </c>
      <c r="AF36" t="s">
        <v>1199</v>
      </c>
      <c r="AI36" s="52">
        <f t="shared" si="2"/>
        <v>12553</v>
      </c>
      <c r="AJ36" s="53">
        <f t="shared" si="3"/>
        <v>12553</v>
      </c>
      <c r="AK36" s="53">
        <f t="shared" si="4"/>
        <v>12553</v>
      </c>
      <c r="AL36" s="53">
        <f t="shared" si="5"/>
        <v>12553</v>
      </c>
    </row>
    <row r="37" spans="1:50" ht="28.8" x14ac:dyDescent="0.3">
      <c r="A37" s="44" t="s">
        <v>1200</v>
      </c>
      <c r="B37" s="44" t="s">
        <v>1201</v>
      </c>
      <c r="C37" s="50">
        <v>8432.66</v>
      </c>
      <c r="D37" s="50">
        <v>4263.4799999999996</v>
      </c>
      <c r="E37" s="50">
        <v>8432.66</v>
      </c>
      <c r="F37" s="50">
        <v>3752.37</v>
      </c>
      <c r="G37" s="51">
        <v>4263.4799999999996</v>
      </c>
      <c r="H37" s="50">
        <v>14263.48</v>
      </c>
      <c r="I37" s="50">
        <v>13449.54</v>
      </c>
      <c r="J37" s="63">
        <v>15000</v>
      </c>
      <c r="K37" s="50">
        <v>56000</v>
      </c>
      <c r="L37" s="50">
        <v>7793.63</v>
      </c>
      <c r="M37" s="51">
        <v>15000</v>
      </c>
      <c r="N37" s="50">
        <v>15000</v>
      </c>
      <c r="O37" s="50">
        <v>13675.76</v>
      </c>
      <c r="P37" s="51">
        <v>15000</v>
      </c>
      <c r="Q37" s="52">
        <v>15000</v>
      </c>
      <c r="R37" s="52">
        <v>12989.41</v>
      </c>
      <c r="S37" s="64">
        <v>15000</v>
      </c>
      <c r="T37" s="13">
        <v>15000</v>
      </c>
      <c r="U37" s="53">
        <v>13895.31</v>
      </c>
      <c r="V37" s="64">
        <v>15000</v>
      </c>
      <c r="W37" s="52">
        <v>15000</v>
      </c>
      <c r="X37" s="53">
        <v>0</v>
      </c>
      <c r="Y37" s="53"/>
      <c r="Z37" s="19">
        <v>15000</v>
      </c>
      <c r="AA37" s="19"/>
      <c r="AB37" s="19">
        <v>15000</v>
      </c>
      <c r="AC37" s="19"/>
      <c r="AD37" s="19">
        <f t="shared" si="6"/>
        <v>15000</v>
      </c>
      <c r="AE37" s="43" t="s">
        <v>1202</v>
      </c>
      <c r="AF37" s="125" t="s">
        <v>1203</v>
      </c>
      <c r="AG37" s="122" t="s">
        <v>1204</v>
      </c>
      <c r="AI37" s="52">
        <f t="shared" si="2"/>
        <v>15000</v>
      </c>
      <c r="AJ37" s="53">
        <f t="shared" si="3"/>
        <v>15000</v>
      </c>
      <c r="AK37" s="53">
        <f t="shared" si="4"/>
        <v>15000</v>
      </c>
      <c r="AL37" s="53">
        <f t="shared" si="5"/>
        <v>15000</v>
      </c>
    </row>
    <row r="38" spans="1:50" ht="28.8" x14ac:dyDescent="0.3">
      <c r="A38" s="44" t="s">
        <v>1205</v>
      </c>
      <c r="B38" s="44" t="s">
        <v>509</v>
      </c>
      <c r="C38" s="50">
        <v>7834.75</v>
      </c>
      <c r="D38" s="50">
        <v>0</v>
      </c>
      <c r="E38" s="50">
        <v>30000</v>
      </c>
      <c r="F38" s="50">
        <v>0</v>
      </c>
      <c r="G38" s="51">
        <v>60000</v>
      </c>
      <c r="H38" s="50">
        <v>60000</v>
      </c>
      <c r="I38" s="50">
        <v>4527.5</v>
      </c>
      <c r="J38" s="51">
        <v>20000</v>
      </c>
      <c r="K38" s="50">
        <v>20000</v>
      </c>
      <c r="L38" s="50">
        <v>2982.5</v>
      </c>
      <c r="M38" s="51">
        <v>20000</v>
      </c>
      <c r="N38" s="50">
        <v>48230</v>
      </c>
      <c r="O38" s="50">
        <v>2280</v>
      </c>
      <c r="P38" s="51">
        <v>25000</v>
      </c>
      <c r="Q38" s="52">
        <v>4550</v>
      </c>
      <c r="R38" s="52">
        <v>2000</v>
      </c>
      <c r="S38" s="64">
        <v>10000</v>
      </c>
      <c r="T38" s="13">
        <v>10000</v>
      </c>
      <c r="U38" s="53">
        <v>1972.8</v>
      </c>
      <c r="V38" s="64">
        <v>10800</v>
      </c>
      <c r="W38" s="52">
        <v>10800</v>
      </c>
      <c r="X38" s="53">
        <v>0</v>
      </c>
      <c r="Y38" s="53"/>
      <c r="Z38" s="19">
        <v>11340</v>
      </c>
      <c r="AA38" s="19"/>
      <c r="AB38" s="19">
        <v>11340</v>
      </c>
      <c r="AC38" s="19"/>
      <c r="AD38" s="19">
        <f t="shared" si="6"/>
        <v>11340</v>
      </c>
      <c r="AE38" s="43" t="s">
        <v>615</v>
      </c>
      <c r="AF38" s="122" t="s">
        <v>1206</v>
      </c>
      <c r="AG38" s="122" t="s">
        <v>1207</v>
      </c>
      <c r="AI38" s="52">
        <f t="shared" si="2"/>
        <v>11340</v>
      </c>
      <c r="AJ38" s="53">
        <f t="shared" si="3"/>
        <v>11340</v>
      </c>
      <c r="AK38" s="53">
        <f t="shared" si="4"/>
        <v>11340</v>
      </c>
      <c r="AL38" s="53">
        <f t="shared" si="5"/>
        <v>11340</v>
      </c>
    </row>
    <row r="39" spans="1:50" ht="43.2" x14ac:dyDescent="0.3">
      <c r="A39" s="44" t="s">
        <v>1208</v>
      </c>
      <c r="B39" s="44" t="s">
        <v>673</v>
      </c>
      <c r="C39" s="50">
        <v>10000</v>
      </c>
      <c r="D39" s="50">
        <v>1683.7</v>
      </c>
      <c r="E39" s="50">
        <v>10000</v>
      </c>
      <c r="F39" s="50">
        <v>2160.37</v>
      </c>
      <c r="G39" s="51">
        <v>5000</v>
      </c>
      <c r="H39" s="50">
        <v>5000</v>
      </c>
      <c r="I39" s="50">
        <v>5000</v>
      </c>
      <c r="J39" s="51">
        <v>5000</v>
      </c>
      <c r="K39" s="50">
        <v>5000</v>
      </c>
      <c r="L39" s="50">
        <v>3463.22</v>
      </c>
      <c r="M39" s="51">
        <v>7000</v>
      </c>
      <c r="N39" s="50">
        <v>7000</v>
      </c>
      <c r="O39" s="50">
        <v>6970.29</v>
      </c>
      <c r="P39" s="51">
        <v>10000</v>
      </c>
      <c r="Q39" s="52">
        <v>14000</v>
      </c>
      <c r="R39" s="52">
        <v>10000</v>
      </c>
      <c r="S39" s="64">
        <v>10000</v>
      </c>
      <c r="T39" s="13">
        <v>10000</v>
      </c>
      <c r="U39" s="53">
        <v>0</v>
      </c>
      <c r="V39" s="54">
        <v>11000</v>
      </c>
      <c r="W39" s="53">
        <v>11000</v>
      </c>
      <c r="X39" s="53">
        <v>5302.5</v>
      </c>
      <c r="Y39" s="53"/>
      <c r="Z39" s="19">
        <v>11550</v>
      </c>
      <c r="AA39" s="19"/>
      <c r="AB39" s="19">
        <v>11550</v>
      </c>
      <c r="AC39" s="19"/>
      <c r="AD39" s="19">
        <f t="shared" si="6"/>
        <v>11550</v>
      </c>
      <c r="AE39" s="43" t="s">
        <v>615</v>
      </c>
      <c r="AF39" s="122" t="s">
        <v>1209</v>
      </c>
      <c r="AG39" s="122" t="s">
        <v>1210</v>
      </c>
      <c r="AI39" s="52">
        <f t="shared" si="2"/>
        <v>11550</v>
      </c>
      <c r="AJ39" s="53">
        <f t="shared" si="3"/>
        <v>11550</v>
      </c>
      <c r="AK39" s="53">
        <f t="shared" si="4"/>
        <v>11550</v>
      </c>
      <c r="AL39" s="53">
        <f t="shared" si="5"/>
        <v>11550</v>
      </c>
    </row>
    <row r="40" spans="1:50" x14ac:dyDescent="0.3">
      <c r="A40" s="44" t="s">
        <v>1211</v>
      </c>
      <c r="B40" s="103" t="s">
        <v>1212</v>
      </c>
      <c r="C40" s="50"/>
      <c r="D40" s="50"/>
      <c r="E40" s="50"/>
      <c r="F40" s="50"/>
      <c r="G40" s="51"/>
      <c r="H40" s="50"/>
      <c r="I40" s="50"/>
      <c r="J40" s="51"/>
      <c r="K40" s="50"/>
      <c r="L40" s="50"/>
      <c r="M40" s="51"/>
      <c r="N40" s="50"/>
      <c r="O40" s="50"/>
      <c r="P40" s="51"/>
      <c r="Q40" s="52"/>
      <c r="R40" s="52"/>
      <c r="S40" s="64"/>
      <c r="T40" s="13"/>
      <c r="U40" s="53"/>
      <c r="V40" s="54">
        <v>0</v>
      </c>
      <c r="W40" s="53">
        <v>80000</v>
      </c>
      <c r="X40" s="53">
        <v>0</v>
      </c>
      <c r="Y40" s="53"/>
      <c r="Z40" s="19">
        <v>0</v>
      </c>
      <c r="AA40" s="19"/>
      <c r="AB40" s="19">
        <v>0</v>
      </c>
      <c r="AC40" s="19"/>
      <c r="AD40" s="19">
        <f t="shared" si="6"/>
        <v>0</v>
      </c>
      <c r="AF40" s="12"/>
      <c r="AI40" s="52">
        <f t="shared" si="2"/>
        <v>0</v>
      </c>
      <c r="AJ40" s="53">
        <f t="shared" si="3"/>
        <v>0</v>
      </c>
      <c r="AK40" s="53">
        <f t="shared" si="4"/>
        <v>0</v>
      </c>
      <c r="AL40" s="53">
        <f t="shared" si="5"/>
        <v>0</v>
      </c>
    </row>
    <row r="41" spans="1:50" hidden="1" x14ac:dyDescent="0.3">
      <c r="A41" s="44" t="s">
        <v>1211</v>
      </c>
      <c r="B41" s="44" t="s">
        <v>675</v>
      </c>
      <c r="C41" s="50">
        <v>46161.29</v>
      </c>
      <c r="D41" s="50">
        <v>0</v>
      </c>
      <c r="E41" s="50">
        <v>0</v>
      </c>
      <c r="F41" s="50">
        <v>0</v>
      </c>
      <c r="G41" s="51">
        <v>30000</v>
      </c>
      <c r="H41" s="50">
        <v>254800</v>
      </c>
      <c r="I41" s="50">
        <v>346.51</v>
      </c>
      <c r="J41" s="51">
        <v>10000</v>
      </c>
      <c r="K41" s="50">
        <v>10000</v>
      </c>
      <c r="L41" s="50">
        <v>0</v>
      </c>
      <c r="M41" s="51">
        <v>5000</v>
      </c>
      <c r="N41" s="50">
        <v>1000</v>
      </c>
      <c r="O41" s="50">
        <v>698.81</v>
      </c>
      <c r="P41" s="51">
        <v>2500</v>
      </c>
      <c r="Q41" s="52">
        <v>0</v>
      </c>
      <c r="R41" s="52">
        <v>0</v>
      </c>
      <c r="S41" s="64">
        <v>0</v>
      </c>
      <c r="T41" s="13">
        <v>0</v>
      </c>
      <c r="U41" s="53">
        <v>0</v>
      </c>
      <c r="V41" s="54">
        <v>0</v>
      </c>
      <c r="W41" s="53">
        <v>0</v>
      </c>
      <c r="X41" s="53">
        <v>0</v>
      </c>
      <c r="Y41" s="53"/>
      <c r="Z41" s="19">
        <v>0</v>
      </c>
      <c r="AA41" s="19"/>
      <c r="AB41" s="19">
        <v>0</v>
      </c>
      <c r="AC41" s="19"/>
      <c r="AD41" s="19">
        <f t="shared" si="6"/>
        <v>0</v>
      </c>
      <c r="AI41" s="52">
        <f t="shared" si="2"/>
        <v>0</v>
      </c>
      <c r="AJ41" s="53">
        <f t="shared" si="3"/>
        <v>0</v>
      </c>
      <c r="AK41" s="53">
        <f t="shared" si="4"/>
        <v>0</v>
      </c>
      <c r="AL41" s="53">
        <f t="shared" si="5"/>
        <v>0</v>
      </c>
    </row>
    <row r="42" spans="1:50" x14ac:dyDescent="0.3">
      <c r="A42" s="103" t="s">
        <v>1213</v>
      </c>
      <c r="B42" s="103" t="s">
        <v>1214</v>
      </c>
      <c r="C42" s="50"/>
      <c r="D42" s="50"/>
      <c r="E42" s="50"/>
      <c r="F42" s="50"/>
      <c r="G42" s="51"/>
      <c r="H42" s="50"/>
      <c r="I42" s="50"/>
      <c r="J42" s="51"/>
      <c r="K42" s="50"/>
      <c r="L42" s="50"/>
      <c r="M42" s="51"/>
      <c r="N42" s="50"/>
      <c r="O42" s="50"/>
      <c r="P42" s="51"/>
      <c r="Q42" s="52"/>
      <c r="R42" s="52"/>
      <c r="S42" s="64"/>
      <c r="T42" s="13"/>
      <c r="U42" s="53"/>
      <c r="V42" s="54">
        <v>0</v>
      </c>
      <c r="W42" s="53">
        <v>121000</v>
      </c>
      <c r="X42" s="53">
        <v>0</v>
      </c>
      <c r="Y42" s="53"/>
      <c r="Z42" s="19">
        <v>0</v>
      </c>
      <c r="AA42" s="19"/>
      <c r="AB42" s="19">
        <v>0</v>
      </c>
      <c r="AC42" s="19"/>
      <c r="AD42" s="19">
        <f t="shared" si="6"/>
        <v>0</v>
      </c>
      <c r="AI42" s="52">
        <f t="shared" si="2"/>
        <v>0</v>
      </c>
      <c r="AJ42" s="53">
        <f t="shared" si="3"/>
        <v>0</v>
      </c>
      <c r="AK42" s="53">
        <f t="shared" si="4"/>
        <v>0</v>
      </c>
      <c r="AL42" s="53">
        <f t="shared" si="5"/>
        <v>0</v>
      </c>
    </row>
    <row r="43" spans="1:50" x14ac:dyDescent="0.3">
      <c r="A43" s="103" t="s">
        <v>1215</v>
      </c>
      <c r="B43" s="103" t="s">
        <v>1216</v>
      </c>
      <c r="C43" s="50"/>
      <c r="D43" s="50"/>
      <c r="E43" s="50"/>
      <c r="F43" s="50"/>
      <c r="G43" s="51"/>
      <c r="H43" s="50"/>
      <c r="I43" s="50"/>
      <c r="J43" s="51"/>
      <c r="K43" s="50"/>
      <c r="L43" s="50"/>
      <c r="M43" s="51"/>
      <c r="N43" s="50"/>
      <c r="O43" s="50"/>
      <c r="P43" s="51"/>
      <c r="Q43" s="52"/>
      <c r="R43" s="52"/>
      <c r="S43" s="64"/>
      <c r="T43" s="13"/>
      <c r="U43" s="53"/>
      <c r="V43" s="54">
        <v>0</v>
      </c>
      <c r="W43" s="53">
        <v>33000</v>
      </c>
      <c r="X43" s="53">
        <v>0</v>
      </c>
      <c r="Y43" s="53"/>
      <c r="Z43" s="19">
        <v>0</v>
      </c>
      <c r="AA43" s="19"/>
      <c r="AB43" s="19">
        <v>0</v>
      </c>
      <c r="AC43" s="19"/>
      <c r="AD43" s="19">
        <f t="shared" si="6"/>
        <v>0</v>
      </c>
      <c r="AI43" s="52">
        <f t="shared" si="2"/>
        <v>0</v>
      </c>
      <c r="AJ43" s="53">
        <f t="shared" si="3"/>
        <v>0</v>
      </c>
      <c r="AK43" s="53">
        <f t="shared" si="4"/>
        <v>0</v>
      </c>
      <c r="AL43" s="53">
        <f t="shared" si="5"/>
        <v>0</v>
      </c>
    </row>
    <row r="44" spans="1:50" s="68" customFormat="1" x14ac:dyDescent="0.3">
      <c r="A44" s="65" t="s">
        <v>87</v>
      </c>
      <c r="B44" s="65" t="s">
        <v>1217</v>
      </c>
      <c r="C44" s="66">
        <f>SUM(C3:C41)</f>
        <v>414556.32999999996</v>
      </c>
      <c r="D44" s="66">
        <f t="shared" ref="D44:O44" si="7">SUM(D3:D41)</f>
        <v>250712.08</v>
      </c>
      <c r="E44" s="66">
        <f t="shared" si="7"/>
        <v>504730.85999999993</v>
      </c>
      <c r="F44" s="66">
        <f t="shared" si="7"/>
        <v>312018.12999999995</v>
      </c>
      <c r="G44" s="66">
        <f>SUM(G3:G41)</f>
        <v>981669.17257639999</v>
      </c>
      <c r="H44" s="66">
        <f t="shared" si="7"/>
        <v>1120498.22</v>
      </c>
      <c r="I44" s="66">
        <f t="shared" si="7"/>
        <v>548415.46000000008</v>
      </c>
      <c r="J44" s="66">
        <f>SUM(J3:J41)</f>
        <v>744148.01437300013</v>
      </c>
      <c r="K44" s="66">
        <f t="shared" si="7"/>
        <v>800148.01</v>
      </c>
      <c r="L44" s="66">
        <f t="shared" si="7"/>
        <v>459069.96</v>
      </c>
      <c r="M44" s="66">
        <f>SUM(M3:M41)</f>
        <v>747093.00999999989</v>
      </c>
      <c r="N44" s="66">
        <f t="shared" si="7"/>
        <v>823043.00999999989</v>
      </c>
      <c r="O44" s="66">
        <f t="shared" si="7"/>
        <v>580333.39999999991</v>
      </c>
      <c r="P44" s="66">
        <v>650687.45686375489</v>
      </c>
      <c r="Q44" s="66">
        <f t="shared" ref="Q44:U44" si="8">SUM(Q3:Q41)</f>
        <v>714237.46369020513</v>
      </c>
      <c r="R44" s="66">
        <f t="shared" si="8"/>
        <v>605341.76000000013</v>
      </c>
      <c r="S44" s="66">
        <f t="shared" si="8"/>
        <v>891953.47</v>
      </c>
      <c r="T44" s="66">
        <f t="shared" si="8"/>
        <v>892774.82000000007</v>
      </c>
      <c r="U44" s="66">
        <f t="shared" si="8"/>
        <v>753431.13000000035</v>
      </c>
      <c r="V44" s="66">
        <f>SUM(V3:V43)</f>
        <v>953431.69000000006</v>
      </c>
      <c r="W44" s="66">
        <f>SUM(W3:W43)</f>
        <v>1187431.69</v>
      </c>
      <c r="X44" s="66">
        <f>SUM(X3:X43)</f>
        <v>387852.34999999992</v>
      </c>
      <c r="Y44" s="66"/>
      <c r="Z44" s="66" t="e">
        <f>SUM(Z3:Z43)</f>
        <v>#REF!</v>
      </c>
      <c r="AA44" s="66">
        <f t="shared" ref="AA44:AD44" si="9">SUM(AA3:AA43)</f>
        <v>0</v>
      </c>
      <c r="AB44" s="66" t="e">
        <f t="shared" si="9"/>
        <v>#REF!</v>
      </c>
      <c r="AC44" s="163">
        <f t="shared" si="9"/>
        <v>-12229</v>
      </c>
      <c r="AD44" s="66" t="e">
        <f t="shared" si="9"/>
        <v>#REF!</v>
      </c>
      <c r="AE44" s="66"/>
      <c r="AF44" s="67"/>
      <c r="AG44" s="66"/>
      <c r="AH44" s="66"/>
      <c r="AI44" s="66" t="e">
        <f>SUM(AI3:AI43)</f>
        <v>#REF!</v>
      </c>
      <c r="AJ44" s="66" t="e">
        <f>SUM(AJ3:AJ43)</f>
        <v>#REF!</v>
      </c>
      <c r="AK44" s="66" t="e">
        <f t="shared" ref="AK44:AL44" si="10">SUM(AK3:AK43)</f>
        <v>#REF!</v>
      </c>
      <c r="AL44" s="66" t="e">
        <f t="shared" si="10"/>
        <v>#REF!</v>
      </c>
      <c r="AM44" s="43"/>
      <c r="AN44" s="43"/>
      <c r="AO44" s="43"/>
      <c r="AP44" s="43"/>
      <c r="AQ44" s="43"/>
      <c r="AR44" s="43"/>
      <c r="AS44" s="43"/>
      <c r="AT44" s="43"/>
      <c r="AU44" s="43"/>
      <c r="AV44" s="43"/>
      <c r="AW44" s="43"/>
      <c r="AX44" s="43"/>
    </row>
    <row r="45" spans="1:50" x14ac:dyDescent="0.3">
      <c r="G45" s="49"/>
      <c r="J45" s="49"/>
      <c r="M45" s="49"/>
      <c r="P45" s="49"/>
      <c r="S45" s="49"/>
      <c r="V45" s="49"/>
      <c r="Z45" s="19"/>
      <c r="AA45" s="19"/>
      <c r="AB45" s="19"/>
      <c r="AC45" s="19"/>
      <c r="AD45" s="19"/>
      <c r="AE45" s="69"/>
      <c r="AG45" s="69"/>
      <c r="AH45" s="69"/>
      <c r="AI45" s="69"/>
      <c r="AJ45" s="53"/>
      <c r="AK45" s="53"/>
      <c r="AL45" s="53"/>
    </row>
    <row r="46" spans="1:50" x14ac:dyDescent="0.3">
      <c r="A46" s="70" t="s">
        <v>1218</v>
      </c>
      <c r="B46" s="70" t="s">
        <v>1219</v>
      </c>
      <c r="C46" s="71"/>
      <c r="D46" s="71"/>
      <c r="E46" s="71"/>
      <c r="F46" s="71"/>
      <c r="G46" s="72"/>
      <c r="H46" s="71"/>
      <c r="I46" s="71"/>
      <c r="J46" s="72"/>
      <c r="K46" s="71"/>
      <c r="L46" s="71"/>
      <c r="M46" s="72"/>
      <c r="N46" s="71"/>
      <c r="O46" s="71"/>
      <c r="P46" s="72"/>
      <c r="Q46" s="73"/>
      <c r="R46" s="73"/>
      <c r="S46" s="74"/>
      <c r="V46" s="49"/>
      <c r="Z46" s="19"/>
      <c r="AA46" s="19"/>
      <c r="AB46" s="19"/>
      <c r="AC46" s="19"/>
      <c r="AD46" s="19"/>
      <c r="AJ46" s="53"/>
      <c r="AK46" s="53"/>
      <c r="AL46" s="53"/>
    </row>
    <row r="47" spans="1:50" x14ac:dyDescent="0.3">
      <c r="A47" s="70" t="s">
        <v>1220</v>
      </c>
      <c r="B47" s="70" t="s">
        <v>629</v>
      </c>
      <c r="C47" s="75">
        <v>327004.19</v>
      </c>
      <c r="D47" s="75">
        <v>327004.19</v>
      </c>
      <c r="E47" s="75">
        <v>367729.1</v>
      </c>
      <c r="F47" s="75">
        <v>306929</v>
      </c>
      <c r="G47" s="76">
        <v>358808.79</v>
      </c>
      <c r="H47" s="75">
        <v>358808.79</v>
      </c>
      <c r="I47" s="75">
        <v>362502.82</v>
      </c>
      <c r="J47" s="76">
        <v>443696.95</v>
      </c>
      <c r="K47" s="75">
        <v>443696.95</v>
      </c>
      <c r="L47" s="75">
        <v>358394.78</v>
      </c>
      <c r="M47" s="76">
        <v>419642.73</v>
      </c>
      <c r="N47" s="75">
        <v>419642.73</v>
      </c>
      <c r="O47" s="75">
        <v>422469.64</v>
      </c>
      <c r="P47" s="76">
        <v>445243.05700000003</v>
      </c>
      <c r="Q47" s="75">
        <v>361770.85</v>
      </c>
      <c r="R47" s="16">
        <v>361770.85</v>
      </c>
      <c r="S47" s="23"/>
      <c r="T47" s="53">
        <v>0</v>
      </c>
      <c r="U47" s="53">
        <v>0</v>
      </c>
      <c r="V47" s="54">
        <v>0</v>
      </c>
      <c r="W47" s="53">
        <v>0</v>
      </c>
      <c r="X47" s="53">
        <v>0</v>
      </c>
      <c r="Y47" s="53"/>
      <c r="Z47" s="19"/>
      <c r="AA47" s="19"/>
      <c r="AB47" s="19"/>
      <c r="AC47" s="19"/>
      <c r="AD47" s="19"/>
      <c r="AJ47" s="53"/>
      <c r="AK47" s="53"/>
      <c r="AL47" s="53"/>
    </row>
    <row r="48" spans="1:50" x14ac:dyDescent="0.3">
      <c r="A48" s="70" t="s">
        <v>1221</v>
      </c>
      <c r="B48" s="70" t="s">
        <v>94</v>
      </c>
      <c r="C48" s="75">
        <v>9212.6299999999992</v>
      </c>
      <c r="D48" s="75">
        <v>9212.6299999999992</v>
      </c>
      <c r="E48" s="75">
        <v>0</v>
      </c>
      <c r="F48" s="75">
        <v>8423.01</v>
      </c>
      <c r="G48" s="76">
        <v>0</v>
      </c>
      <c r="H48" s="75">
        <v>11283.99</v>
      </c>
      <c r="I48" s="75">
        <v>11283.99</v>
      </c>
      <c r="J48" s="76">
        <v>5695</v>
      </c>
      <c r="K48" s="75">
        <v>5695</v>
      </c>
      <c r="L48" s="75">
        <v>10559.19</v>
      </c>
      <c r="M48" s="76">
        <v>10000</v>
      </c>
      <c r="N48" s="75">
        <v>10000</v>
      </c>
      <c r="O48" s="75">
        <v>11895.7</v>
      </c>
      <c r="P48" s="76">
        <v>11000</v>
      </c>
      <c r="Q48" s="75">
        <v>44436.81</v>
      </c>
      <c r="R48" s="16">
        <v>44436.81</v>
      </c>
      <c r="S48" s="23"/>
      <c r="T48" s="53">
        <v>0</v>
      </c>
      <c r="U48" s="53">
        <v>0</v>
      </c>
      <c r="V48" s="54">
        <v>0</v>
      </c>
      <c r="W48" s="53">
        <v>0</v>
      </c>
      <c r="X48" s="53">
        <v>0</v>
      </c>
      <c r="Y48" s="53"/>
      <c r="Z48" s="19"/>
      <c r="AA48" s="19"/>
      <c r="AB48" s="19"/>
      <c r="AC48" s="19"/>
      <c r="AD48" s="19"/>
      <c r="AJ48" s="53"/>
      <c r="AK48" s="53"/>
      <c r="AL48" s="53"/>
    </row>
    <row r="49" spans="1:38" x14ac:dyDescent="0.3">
      <c r="A49" s="70" t="s">
        <v>1222</v>
      </c>
      <c r="B49" s="70" t="s">
        <v>36</v>
      </c>
      <c r="C49" s="75">
        <v>25629.13</v>
      </c>
      <c r="D49" s="75">
        <v>25629.13</v>
      </c>
      <c r="E49" s="75">
        <v>28131.279999999999</v>
      </c>
      <c r="F49" s="75">
        <v>23891.69</v>
      </c>
      <c r="G49" s="76">
        <v>27448.87</v>
      </c>
      <c r="H49" s="75">
        <v>28182.84</v>
      </c>
      <c r="I49" s="75">
        <v>28182.84</v>
      </c>
      <c r="J49" s="76">
        <v>34378.480000000003</v>
      </c>
      <c r="K49" s="75">
        <v>34378.480000000003</v>
      </c>
      <c r="L49" s="75">
        <v>28625.48</v>
      </c>
      <c r="M49" s="23">
        <v>32867.67</v>
      </c>
      <c r="N49" s="75">
        <v>32867.67</v>
      </c>
      <c r="O49" s="75">
        <v>34395.69</v>
      </c>
      <c r="P49" s="76">
        <v>34902.593860500005</v>
      </c>
      <c r="Q49" s="77">
        <v>30994.95</v>
      </c>
      <c r="R49" s="16">
        <v>30994.95</v>
      </c>
      <c r="S49" s="23"/>
      <c r="T49" s="53">
        <v>0</v>
      </c>
      <c r="U49" s="53">
        <v>0</v>
      </c>
      <c r="V49" s="54">
        <v>0</v>
      </c>
      <c r="W49" s="53">
        <v>0</v>
      </c>
      <c r="X49" s="53">
        <v>0</v>
      </c>
      <c r="Y49" s="53"/>
      <c r="Z49" s="19"/>
      <c r="AA49" s="19"/>
      <c r="AB49" s="19"/>
      <c r="AC49" s="19"/>
      <c r="AD49" s="19"/>
      <c r="AJ49" s="53"/>
      <c r="AK49" s="53"/>
      <c r="AL49" s="53"/>
    </row>
    <row r="50" spans="1:38" x14ac:dyDescent="0.3">
      <c r="A50" s="70" t="s">
        <v>1223</v>
      </c>
      <c r="B50" s="70" t="s">
        <v>38</v>
      </c>
      <c r="C50" s="75">
        <v>7309.49</v>
      </c>
      <c r="D50" s="75">
        <v>-65466.51</v>
      </c>
      <c r="E50" s="75">
        <v>8237.1299999999992</v>
      </c>
      <c r="F50" s="75">
        <v>-32001.31</v>
      </c>
      <c r="G50" s="76">
        <v>6745.61</v>
      </c>
      <c r="H50" s="75">
        <v>7027.42</v>
      </c>
      <c r="I50" s="75">
        <v>29446.42</v>
      </c>
      <c r="J50" s="76">
        <v>8341.5</v>
      </c>
      <c r="K50" s="75">
        <v>8341.5</v>
      </c>
      <c r="L50" s="75">
        <v>6880.74</v>
      </c>
      <c r="M50" s="23">
        <v>10203.93</v>
      </c>
      <c r="N50" s="75">
        <v>10203.93</v>
      </c>
      <c r="O50" s="75">
        <v>4850.07</v>
      </c>
      <c r="P50" s="76">
        <v>3607.8305700000001</v>
      </c>
      <c r="Q50" s="78">
        <v>4328.55</v>
      </c>
      <c r="R50" s="16">
        <v>4328.55</v>
      </c>
      <c r="S50" s="23"/>
      <c r="T50" s="53">
        <v>0</v>
      </c>
      <c r="U50" s="53">
        <v>0</v>
      </c>
      <c r="V50" s="54">
        <v>0</v>
      </c>
      <c r="W50" s="53">
        <v>0</v>
      </c>
      <c r="X50" s="53">
        <v>0</v>
      </c>
      <c r="Y50" s="53"/>
      <c r="Z50" s="19"/>
      <c r="AA50" s="19"/>
      <c r="AB50" s="19"/>
      <c r="AC50" s="19"/>
      <c r="AD50" s="19"/>
      <c r="AJ50" s="53"/>
      <c r="AK50" s="53"/>
      <c r="AL50" s="53"/>
    </row>
    <row r="51" spans="1:38" x14ac:dyDescent="0.3">
      <c r="A51" s="70" t="s">
        <v>1224</v>
      </c>
      <c r="B51" s="70" t="s">
        <v>40</v>
      </c>
      <c r="C51" s="75">
        <v>57941.7</v>
      </c>
      <c r="D51" s="75">
        <v>57941.7</v>
      </c>
      <c r="E51" s="75">
        <v>64092</v>
      </c>
      <c r="F51" s="75">
        <v>45370.14</v>
      </c>
      <c r="G51" s="76">
        <v>69804</v>
      </c>
      <c r="H51" s="75">
        <v>69804</v>
      </c>
      <c r="I51" s="75">
        <v>67255</v>
      </c>
      <c r="J51" s="76">
        <v>69132</v>
      </c>
      <c r="K51" s="75">
        <v>69132</v>
      </c>
      <c r="L51" s="75">
        <v>63383.5</v>
      </c>
      <c r="M51" s="23">
        <v>75012</v>
      </c>
      <c r="N51" s="75">
        <v>75012</v>
      </c>
      <c r="O51" s="75">
        <v>77170</v>
      </c>
      <c r="P51" s="76">
        <v>68544</v>
      </c>
      <c r="Q51" s="78">
        <v>40371.800000000003</v>
      </c>
      <c r="R51" s="16">
        <v>40371.800000000003</v>
      </c>
      <c r="S51" s="23"/>
      <c r="T51" s="53">
        <v>0</v>
      </c>
      <c r="U51" s="53">
        <v>0</v>
      </c>
      <c r="V51" s="54">
        <v>0</v>
      </c>
      <c r="W51" s="53">
        <v>0</v>
      </c>
      <c r="X51" s="53">
        <v>0</v>
      </c>
      <c r="Y51" s="53"/>
      <c r="Z51" s="19"/>
      <c r="AA51" s="19"/>
      <c r="AB51" s="19"/>
      <c r="AC51" s="19"/>
      <c r="AD51" s="19"/>
      <c r="AJ51" s="53"/>
      <c r="AK51" s="53"/>
      <c r="AL51" s="53"/>
    </row>
    <row r="52" spans="1:38" x14ac:dyDescent="0.3">
      <c r="A52" s="70" t="s">
        <v>1225</v>
      </c>
      <c r="B52" s="70" t="s">
        <v>42</v>
      </c>
      <c r="C52" s="75">
        <v>4076.45</v>
      </c>
      <c r="D52" s="75">
        <v>1705.45</v>
      </c>
      <c r="E52" s="75">
        <v>4817.25</v>
      </c>
      <c r="F52" s="75">
        <v>1737.38</v>
      </c>
      <c r="G52" s="76">
        <v>4808.04</v>
      </c>
      <c r="H52" s="75">
        <v>4808.04</v>
      </c>
      <c r="I52" s="75">
        <v>3359.6</v>
      </c>
      <c r="J52" s="76">
        <v>5945.5391943199993</v>
      </c>
      <c r="K52" s="75">
        <v>5945.54</v>
      </c>
      <c r="L52" s="75">
        <v>4373.7700000000004</v>
      </c>
      <c r="M52" s="23">
        <v>12221.88</v>
      </c>
      <c r="N52" s="75">
        <v>12221.88</v>
      </c>
      <c r="O52" s="75">
        <v>5531.82</v>
      </c>
      <c r="P52" s="76">
        <v>12903.77916944</v>
      </c>
      <c r="Q52" s="78">
        <v>2520.75</v>
      </c>
      <c r="R52" s="16">
        <v>2520.75</v>
      </c>
      <c r="S52" s="23"/>
      <c r="T52" s="53">
        <v>0</v>
      </c>
      <c r="U52" s="53">
        <v>0</v>
      </c>
      <c r="V52" s="54">
        <v>0</v>
      </c>
      <c r="W52" s="53">
        <v>0</v>
      </c>
      <c r="X52" s="53">
        <v>0</v>
      </c>
      <c r="Y52" s="53"/>
      <c r="Z52" s="19"/>
      <c r="AA52" s="19"/>
      <c r="AB52" s="19"/>
      <c r="AC52" s="19"/>
      <c r="AD52" s="19"/>
      <c r="AJ52" s="53"/>
      <c r="AK52" s="53"/>
      <c r="AL52" s="53"/>
    </row>
    <row r="53" spans="1:38" x14ac:dyDescent="0.3">
      <c r="A53" s="70" t="s">
        <v>1226</v>
      </c>
      <c r="B53" s="70" t="s">
        <v>44</v>
      </c>
      <c r="C53" s="75">
        <v>406.89</v>
      </c>
      <c r="D53" s="75">
        <v>406.89</v>
      </c>
      <c r="E53" s="75">
        <v>723.2</v>
      </c>
      <c r="F53" s="75">
        <v>117.37</v>
      </c>
      <c r="G53" s="76">
        <v>70.400000000000006</v>
      </c>
      <c r="H53" s="75">
        <v>986.18</v>
      </c>
      <c r="I53" s="75">
        <v>986.18</v>
      </c>
      <c r="J53" s="76">
        <v>1011.2</v>
      </c>
      <c r="K53" s="75">
        <v>1011.2</v>
      </c>
      <c r="L53" s="75">
        <v>914.78</v>
      </c>
      <c r="M53" s="23">
        <v>915.2</v>
      </c>
      <c r="N53" s="75">
        <v>915.2</v>
      </c>
      <c r="O53" s="75">
        <v>1084.78</v>
      </c>
      <c r="P53" s="76">
        <v>851.19999999999993</v>
      </c>
      <c r="Q53" s="78">
        <v>665.1</v>
      </c>
      <c r="R53" s="16">
        <v>665.1</v>
      </c>
      <c r="S53" s="23"/>
      <c r="T53" s="53">
        <v>0</v>
      </c>
      <c r="U53" s="53">
        <v>16.7</v>
      </c>
      <c r="V53" s="54">
        <v>0</v>
      </c>
      <c r="W53" s="53">
        <v>0</v>
      </c>
      <c r="X53" s="53">
        <v>0</v>
      </c>
      <c r="Y53" s="53"/>
      <c r="Z53" s="19"/>
      <c r="AA53" s="19"/>
      <c r="AB53" s="19"/>
      <c r="AC53" s="19"/>
      <c r="AD53" s="19"/>
      <c r="AJ53" s="53"/>
      <c r="AK53" s="53"/>
      <c r="AL53" s="53"/>
    </row>
    <row r="54" spans="1:38" x14ac:dyDescent="0.3">
      <c r="A54" s="70" t="s">
        <v>1227</v>
      </c>
      <c r="B54" s="70" t="s">
        <v>46</v>
      </c>
      <c r="C54" s="75">
        <v>2587.25</v>
      </c>
      <c r="D54" s="75">
        <v>2587.25</v>
      </c>
      <c r="E54" s="75">
        <v>2914.35</v>
      </c>
      <c r="F54" s="75">
        <v>2787.52</v>
      </c>
      <c r="G54" s="76">
        <v>1256.8699999999999</v>
      </c>
      <c r="H54" s="75">
        <v>1256.8699999999999</v>
      </c>
      <c r="I54" s="75">
        <v>774.5</v>
      </c>
      <c r="J54" s="76">
        <v>774.5</v>
      </c>
      <c r="K54" s="75">
        <v>774.5</v>
      </c>
      <c r="L54" s="75">
        <v>2551.08</v>
      </c>
      <c r="M54" s="23">
        <v>3107</v>
      </c>
      <c r="N54" s="75">
        <v>3107</v>
      </c>
      <c r="O54" s="75">
        <v>2655.78</v>
      </c>
      <c r="P54" s="76">
        <v>3106.71</v>
      </c>
      <c r="Q54" s="78">
        <v>3196.79</v>
      </c>
      <c r="R54" s="16">
        <v>3196.79</v>
      </c>
      <c r="S54" s="23"/>
      <c r="T54" s="53">
        <v>0</v>
      </c>
      <c r="U54" s="53">
        <v>-23.66</v>
      </c>
      <c r="V54" s="54">
        <v>0</v>
      </c>
      <c r="W54" s="53">
        <v>0</v>
      </c>
      <c r="X54" s="53">
        <v>0</v>
      </c>
      <c r="Y54" s="53"/>
      <c r="Z54" s="19"/>
      <c r="AA54" s="19"/>
      <c r="AB54" s="19"/>
      <c r="AC54" s="19"/>
      <c r="AD54" s="19"/>
      <c r="AJ54" s="53"/>
      <c r="AK54" s="53"/>
      <c r="AL54" s="53"/>
    </row>
    <row r="55" spans="1:38" x14ac:dyDescent="0.3">
      <c r="A55" s="70" t="s">
        <v>1228</v>
      </c>
      <c r="B55" s="70" t="s">
        <v>48</v>
      </c>
      <c r="C55" s="75">
        <v>291.68</v>
      </c>
      <c r="D55" s="75">
        <v>291.68</v>
      </c>
      <c r="E55" s="75">
        <v>792.53</v>
      </c>
      <c r="F55" s="75">
        <v>378.68</v>
      </c>
      <c r="G55" s="76">
        <v>1766.12</v>
      </c>
      <c r="H55" s="75">
        <v>1766.12</v>
      </c>
      <c r="I55" s="75">
        <v>1312.13</v>
      </c>
      <c r="J55" s="76">
        <v>3682.6847248399995</v>
      </c>
      <c r="K55" s="75">
        <v>3682.68</v>
      </c>
      <c r="L55" s="75">
        <v>1529.04</v>
      </c>
      <c r="M55" s="23">
        <v>2245.88</v>
      </c>
      <c r="N55" s="75">
        <v>2245.88</v>
      </c>
      <c r="O55" s="75">
        <v>2071.58</v>
      </c>
      <c r="P55" s="76">
        <v>2386.2921084250002</v>
      </c>
      <c r="Q55" s="78">
        <v>2250.27</v>
      </c>
      <c r="R55" s="16">
        <v>2250.27</v>
      </c>
      <c r="S55" s="23"/>
      <c r="T55" s="53">
        <v>0</v>
      </c>
      <c r="U55" s="53">
        <v>0</v>
      </c>
      <c r="V55" s="54">
        <v>0</v>
      </c>
      <c r="W55" s="53">
        <v>0</v>
      </c>
      <c r="X55" s="53">
        <v>0</v>
      </c>
      <c r="Y55" s="53"/>
      <c r="Z55" s="19"/>
      <c r="AA55" s="19"/>
      <c r="AB55" s="19"/>
      <c r="AC55" s="19"/>
      <c r="AD55" s="19"/>
      <c r="AJ55" s="53"/>
      <c r="AK55" s="53"/>
      <c r="AL55" s="53"/>
    </row>
    <row r="56" spans="1:38" ht="72" x14ac:dyDescent="0.3">
      <c r="A56" s="70" t="s">
        <v>1229</v>
      </c>
      <c r="B56" s="70" t="s">
        <v>114</v>
      </c>
      <c r="C56" s="75">
        <v>45965.31</v>
      </c>
      <c r="D56" s="75">
        <v>45811.5</v>
      </c>
      <c r="E56" s="75">
        <v>87650</v>
      </c>
      <c r="F56" s="75">
        <v>55585.82</v>
      </c>
      <c r="G56" s="76">
        <v>50000</v>
      </c>
      <c r="H56" s="75">
        <v>50844.639999999999</v>
      </c>
      <c r="I56" s="75">
        <v>50844.639999999999</v>
      </c>
      <c r="J56" s="76">
        <v>50000</v>
      </c>
      <c r="K56" s="75">
        <v>50000</v>
      </c>
      <c r="L56" s="75">
        <v>47264.32</v>
      </c>
      <c r="M56" s="76">
        <v>40000</v>
      </c>
      <c r="N56" s="75">
        <v>40000</v>
      </c>
      <c r="O56" s="75">
        <v>39684.199999999997</v>
      </c>
      <c r="P56" s="76">
        <v>55000</v>
      </c>
      <c r="Q56" s="75">
        <v>488265.09</v>
      </c>
      <c r="R56" s="16">
        <v>488265.09</v>
      </c>
      <c r="S56" s="23">
        <v>970000</v>
      </c>
      <c r="T56" s="16">
        <v>1427989.13</v>
      </c>
      <c r="U56" s="53">
        <v>1441311.73</v>
      </c>
      <c r="V56" s="64">
        <v>1327800</v>
      </c>
      <c r="W56" s="52">
        <v>1327800</v>
      </c>
      <c r="X56" s="53">
        <v>544670.52</v>
      </c>
      <c r="Y56" s="53"/>
      <c r="Z56" s="19">
        <v>1367634</v>
      </c>
      <c r="AA56" s="19"/>
      <c r="AB56" s="19">
        <v>1367634</v>
      </c>
      <c r="AC56" s="19"/>
      <c r="AD56" s="19">
        <f t="shared" ref="AD56:AD85" si="11">AB56</f>
        <v>1367634</v>
      </c>
      <c r="AE56" s="43" t="s">
        <v>607</v>
      </c>
      <c r="AF56" s="122" t="s">
        <v>1230</v>
      </c>
      <c r="AG56" s="122" t="s">
        <v>1231</v>
      </c>
      <c r="AI56" s="52">
        <f t="shared" ref="AI56:AI85" si="12">AD56</f>
        <v>1367634</v>
      </c>
      <c r="AJ56" s="53">
        <f t="shared" ref="AJ56:AJ85" si="13">AD56</f>
        <v>1367634</v>
      </c>
      <c r="AK56" s="53">
        <f t="shared" ref="AK56:AK85" si="14">AD56</f>
        <v>1367634</v>
      </c>
      <c r="AL56" s="53">
        <f t="shared" ref="AL56:AL85" si="15">AD56</f>
        <v>1367634</v>
      </c>
    </row>
    <row r="57" spans="1:38" hidden="1" x14ac:dyDescent="0.3">
      <c r="A57" s="70" t="s">
        <v>1232</v>
      </c>
      <c r="B57" s="70" t="s">
        <v>645</v>
      </c>
      <c r="C57" s="75">
        <v>0</v>
      </c>
      <c r="D57" s="75">
        <v>0</v>
      </c>
      <c r="E57" s="75">
        <v>0</v>
      </c>
      <c r="F57" s="75">
        <v>0</v>
      </c>
      <c r="G57" s="76">
        <v>0</v>
      </c>
      <c r="H57" s="75">
        <v>0</v>
      </c>
      <c r="I57" s="75">
        <v>0</v>
      </c>
      <c r="J57" s="76">
        <v>0</v>
      </c>
      <c r="K57" s="75">
        <v>500</v>
      </c>
      <c r="L57" s="75">
        <v>478.84</v>
      </c>
      <c r="M57" s="76">
        <v>11000</v>
      </c>
      <c r="N57" s="75">
        <v>11000</v>
      </c>
      <c r="O57" s="75">
        <v>0</v>
      </c>
      <c r="P57" s="76">
        <v>5500</v>
      </c>
      <c r="Q57" s="75">
        <v>2154.4499999999998</v>
      </c>
      <c r="R57" s="16">
        <v>2154.4499999999998</v>
      </c>
      <c r="S57" s="23">
        <v>0</v>
      </c>
      <c r="T57" s="52">
        <v>0</v>
      </c>
      <c r="U57" s="53">
        <v>0</v>
      </c>
      <c r="V57" s="54">
        <v>0</v>
      </c>
      <c r="W57" s="53">
        <v>0</v>
      </c>
      <c r="X57" s="53">
        <v>0</v>
      </c>
      <c r="Y57" s="53"/>
      <c r="Z57" s="19">
        <v>0</v>
      </c>
      <c r="AA57" s="19"/>
      <c r="AB57" s="19">
        <v>0</v>
      </c>
      <c r="AC57" s="19"/>
      <c r="AD57" s="19">
        <f t="shared" si="11"/>
        <v>0</v>
      </c>
      <c r="AI57" s="52">
        <f t="shared" si="12"/>
        <v>0</v>
      </c>
      <c r="AJ57" s="53">
        <f t="shared" si="13"/>
        <v>0</v>
      </c>
      <c r="AK57" s="53">
        <f t="shared" si="14"/>
        <v>0</v>
      </c>
      <c r="AL57" s="53">
        <f t="shared" si="15"/>
        <v>0</v>
      </c>
    </row>
    <row r="58" spans="1:38" hidden="1" x14ac:dyDescent="0.3">
      <c r="A58" s="79" t="s">
        <v>1233</v>
      </c>
      <c r="B58" s="79" t="s">
        <v>1145</v>
      </c>
      <c r="C58" s="75"/>
      <c r="D58" s="75"/>
      <c r="E58" s="75"/>
      <c r="F58" s="75"/>
      <c r="G58" s="76">
        <v>0</v>
      </c>
      <c r="H58" s="75"/>
      <c r="I58" s="75"/>
      <c r="J58" s="76">
        <v>11000</v>
      </c>
      <c r="K58" s="75"/>
      <c r="L58" s="75"/>
      <c r="M58" s="76">
        <v>0</v>
      </c>
      <c r="N58" s="75">
        <v>0</v>
      </c>
      <c r="O58" s="75">
        <v>0</v>
      </c>
      <c r="P58" s="76">
        <v>0</v>
      </c>
      <c r="Q58" s="75">
        <v>0</v>
      </c>
      <c r="R58" s="80">
        <v>0</v>
      </c>
      <c r="S58" s="81">
        <v>0</v>
      </c>
      <c r="T58" s="52">
        <v>0</v>
      </c>
      <c r="U58" s="53">
        <v>0</v>
      </c>
      <c r="V58" s="49"/>
      <c r="X58" s="53"/>
      <c r="Y58" s="53"/>
      <c r="Z58" s="19"/>
      <c r="AA58" s="19"/>
      <c r="AB58" s="19"/>
      <c r="AC58" s="19"/>
      <c r="AD58" s="19">
        <f t="shared" si="11"/>
        <v>0</v>
      </c>
      <c r="AI58" s="52">
        <f t="shared" si="12"/>
        <v>0</v>
      </c>
      <c r="AJ58" s="53">
        <f t="shared" si="13"/>
        <v>0</v>
      </c>
      <c r="AK58" s="53">
        <f t="shared" si="14"/>
        <v>0</v>
      </c>
      <c r="AL58" s="53">
        <f t="shared" si="15"/>
        <v>0</v>
      </c>
    </row>
    <row r="59" spans="1:38" ht="144" x14ac:dyDescent="0.3">
      <c r="A59" s="70" t="s">
        <v>1234</v>
      </c>
      <c r="B59" s="82" t="s">
        <v>1235</v>
      </c>
      <c r="C59" s="75">
        <v>58638.54</v>
      </c>
      <c r="D59" s="75">
        <v>58638.54</v>
      </c>
      <c r="E59" s="75">
        <v>56556.15</v>
      </c>
      <c r="F59" s="75">
        <v>20221.900000000001</v>
      </c>
      <c r="G59" s="76">
        <v>50000</v>
      </c>
      <c r="H59" s="75">
        <v>51225</v>
      </c>
      <c r="I59" s="75">
        <v>50557.11</v>
      </c>
      <c r="J59" s="76">
        <v>68000</v>
      </c>
      <c r="K59" s="75">
        <v>58000</v>
      </c>
      <c r="L59" s="75">
        <v>50913.23</v>
      </c>
      <c r="M59" s="76">
        <v>50000</v>
      </c>
      <c r="N59" s="75">
        <v>50000</v>
      </c>
      <c r="O59" s="75">
        <v>45865.16</v>
      </c>
      <c r="P59" s="76">
        <v>50000</v>
      </c>
      <c r="Q59" s="75">
        <v>47922.52</v>
      </c>
      <c r="R59" s="16">
        <v>26642.17</v>
      </c>
      <c r="S59" s="23">
        <v>47500</v>
      </c>
      <c r="T59" s="16">
        <v>172396.79999999999</v>
      </c>
      <c r="U59" s="53">
        <v>71180.34</v>
      </c>
      <c r="V59" s="64">
        <v>43700</v>
      </c>
      <c r="W59" s="52">
        <v>43700</v>
      </c>
      <c r="X59" s="53">
        <v>30357.71</v>
      </c>
      <c r="Y59" s="53"/>
      <c r="Z59" s="19">
        <v>45885</v>
      </c>
      <c r="AA59" s="19"/>
      <c r="AB59" s="19">
        <v>45885</v>
      </c>
      <c r="AC59" s="19"/>
      <c r="AD59" s="19">
        <f t="shared" si="11"/>
        <v>45885</v>
      </c>
      <c r="AE59" s="43" t="s">
        <v>615</v>
      </c>
      <c r="AF59" s="122" t="s">
        <v>1236</v>
      </c>
      <c r="AG59" s="122" t="s">
        <v>1237</v>
      </c>
      <c r="AI59" s="52">
        <f t="shared" si="12"/>
        <v>45885</v>
      </c>
      <c r="AJ59" s="53">
        <f t="shared" si="13"/>
        <v>45885</v>
      </c>
      <c r="AK59" s="53">
        <f t="shared" si="14"/>
        <v>45885</v>
      </c>
      <c r="AL59" s="53">
        <f t="shared" si="15"/>
        <v>45885</v>
      </c>
    </row>
    <row r="60" spans="1:38" ht="28.8" x14ac:dyDescent="0.3">
      <c r="A60" s="70" t="s">
        <v>1238</v>
      </c>
      <c r="B60" s="70" t="s">
        <v>1153</v>
      </c>
      <c r="C60" s="75">
        <v>0</v>
      </c>
      <c r="D60" s="75">
        <v>0</v>
      </c>
      <c r="E60" s="75">
        <v>0</v>
      </c>
      <c r="F60" s="75">
        <v>0</v>
      </c>
      <c r="G60" s="76">
        <v>0</v>
      </c>
      <c r="H60" s="75">
        <v>0</v>
      </c>
      <c r="I60" s="75">
        <v>0</v>
      </c>
      <c r="J60" s="76">
        <v>0</v>
      </c>
      <c r="K60" s="75">
        <v>0</v>
      </c>
      <c r="L60" s="75">
        <v>0</v>
      </c>
      <c r="M60" s="76">
        <v>8000</v>
      </c>
      <c r="N60" s="75">
        <v>8000</v>
      </c>
      <c r="O60" s="75">
        <v>5513.5</v>
      </c>
      <c r="P60" s="76">
        <v>6000</v>
      </c>
      <c r="Q60" s="75">
        <v>2181.25</v>
      </c>
      <c r="R60" s="16">
        <v>2181.25</v>
      </c>
      <c r="S60" s="23">
        <v>10000</v>
      </c>
      <c r="T60" s="16">
        <v>10000</v>
      </c>
      <c r="U60" s="53">
        <v>0</v>
      </c>
      <c r="V60" s="64">
        <v>10800</v>
      </c>
      <c r="W60" s="52">
        <v>10800</v>
      </c>
      <c r="X60" s="53">
        <v>0</v>
      </c>
      <c r="Y60" s="53"/>
      <c r="Z60" s="19">
        <v>10800</v>
      </c>
      <c r="AA60" s="19"/>
      <c r="AB60" s="19">
        <v>10800</v>
      </c>
      <c r="AC60" s="19"/>
      <c r="AD60" s="19">
        <f t="shared" si="11"/>
        <v>10800</v>
      </c>
      <c r="AE60" s="43" t="s">
        <v>1173</v>
      </c>
      <c r="AF60" s="122" t="s">
        <v>1239</v>
      </c>
      <c r="AG60" s="122" t="s">
        <v>1240</v>
      </c>
      <c r="AI60" s="52">
        <f t="shared" si="12"/>
        <v>10800</v>
      </c>
      <c r="AJ60" s="53">
        <f t="shared" si="13"/>
        <v>10800</v>
      </c>
      <c r="AK60" s="53">
        <f t="shared" si="14"/>
        <v>10800</v>
      </c>
      <c r="AL60" s="53">
        <f t="shared" si="15"/>
        <v>10800</v>
      </c>
    </row>
    <row r="61" spans="1:38" ht="72" x14ac:dyDescent="0.3">
      <c r="A61" s="70" t="s">
        <v>1241</v>
      </c>
      <c r="B61" s="70" t="s">
        <v>56</v>
      </c>
      <c r="C61" s="75">
        <v>7977.91</v>
      </c>
      <c r="D61" s="75">
        <v>7977.91</v>
      </c>
      <c r="E61" s="75">
        <v>10200</v>
      </c>
      <c r="F61" s="75">
        <v>3963.59</v>
      </c>
      <c r="G61" s="76">
        <v>10200</v>
      </c>
      <c r="H61" s="75">
        <v>10334.31</v>
      </c>
      <c r="I61" s="75">
        <v>10334.31</v>
      </c>
      <c r="J61" s="76">
        <v>13600</v>
      </c>
      <c r="K61" s="75">
        <v>13600</v>
      </c>
      <c r="L61" s="75">
        <v>9405.23</v>
      </c>
      <c r="M61" s="76">
        <v>14000</v>
      </c>
      <c r="N61" s="75">
        <v>14000</v>
      </c>
      <c r="O61" s="75">
        <v>8562.48</v>
      </c>
      <c r="P61" s="76">
        <v>5000</v>
      </c>
      <c r="Q61" s="75">
        <v>3231.89</v>
      </c>
      <c r="R61" s="80">
        <v>2735</v>
      </c>
      <c r="S61" s="81">
        <v>50000</v>
      </c>
      <c r="T61" s="16">
        <v>50000</v>
      </c>
      <c r="U61" s="53">
        <v>21296.23</v>
      </c>
      <c r="V61" s="64">
        <v>41000</v>
      </c>
      <c r="W61" s="52">
        <v>41000</v>
      </c>
      <c r="X61" s="53">
        <v>0</v>
      </c>
      <c r="Y61" s="53"/>
      <c r="Z61" s="19">
        <v>42230</v>
      </c>
      <c r="AA61" s="19"/>
      <c r="AB61" s="19">
        <v>42230</v>
      </c>
      <c r="AC61" s="19"/>
      <c r="AD61" s="19">
        <f t="shared" si="11"/>
        <v>42230</v>
      </c>
      <c r="AE61" s="43" t="s">
        <v>607</v>
      </c>
      <c r="AF61" s="125" t="s">
        <v>1242</v>
      </c>
      <c r="AG61" s="122" t="s">
        <v>1243</v>
      </c>
      <c r="AI61" s="52">
        <f t="shared" si="12"/>
        <v>42230</v>
      </c>
      <c r="AJ61" s="53">
        <f t="shared" si="13"/>
        <v>42230</v>
      </c>
      <c r="AK61" s="53">
        <f t="shared" si="14"/>
        <v>42230</v>
      </c>
      <c r="AL61" s="53">
        <f t="shared" si="15"/>
        <v>42230</v>
      </c>
    </row>
    <row r="62" spans="1:38" x14ac:dyDescent="0.3">
      <c r="A62" s="70" t="s">
        <v>1244</v>
      </c>
      <c r="B62" s="70" t="s">
        <v>60</v>
      </c>
      <c r="C62" s="75">
        <v>248.62</v>
      </c>
      <c r="D62" s="75">
        <v>0</v>
      </c>
      <c r="E62" s="75">
        <v>0</v>
      </c>
      <c r="F62" s="75">
        <v>0</v>
      </c>
      <c r="G62" s="76">
        <v>0</v>
      </c>
      <c r="H62" s="75">
        <v>0</v>
      </c>
      <c r="I62" s="75">
        <v>0</v>
      </c>
      <c r="J62" s="76">
        <v>0</v>
      </c>
      <c r="K62" s="75">
        <v>0</v>
      </c>
      <c r="L62" s="75">
        <v>0</v>
      </c>
      <c r="M62" s="76">
        <v>0</v>
      </c>
      <c r="N62" s="75">
        <v>375</v>
      </c>
      <c r="O62" s="75">
        <v>375</v>
      </c>
      <c r="P62" s="76">
        <v>0</v>
      </c>
      <c r="Q62" s="75">
        <v>176.46</v>
      </c>
      <c r="R62" s="78">
        <v>176.46</v>
      </c>
      <c r="S62" s="83">
        <v>400</v>
      </c>
      <c r="T62" s="52">
        <v>400</v>
      </c>
      <c r="U62" s="53">
        <v>0</v>
      </c>
      <c r="V62" s="64">
        <v>1000</v>
      </c>
      <c r="W62" s="52">
        <v>1000</v>
      </c>
      <c r="X62" s="53">
        <v>0</v>
      </c>
      <c r="Y62" s="53"/>
      <c r="Z62" s="19">
        <v>1000</v>
      </c>
      <c r="AA62" s="19"/>
      <c r="AB62" s="19">
        <v>1000</v>
      </c>
      <c r="AC62" s="19"/>
      <c r="AD62" s="19">
        <f t="shared" si="11"/>
        <v>1000</v>
      </c>
      <c r="AE62" s="43" t="s">
        <v>1173</v>
      </c>
      <c r="AF62" s="125"/>
      <c r="AI62" s="52">
        <f t="shared" si="12"/>
        <v>1000</v>
      </c>
      <c r="AJ62" s="53">
        <f t="shared" si="13"/>
        <v>1000</v>
      </c>
      <c r="AK62" s="53">
        <f t="shared" si="14"/>
        <v>1000</v>
      </c>
      <c r="AL62" s="53">
        <f t="shared" si="15"/>
        <v>1000</v>
      </c>
    </row>
    <row r="63" spans="1:38" ht="28.8" x14ac:dyDescent="0.3">
      <c r="A63" s="70" t="s">
        <v>1245</v>
      </c>
      <c r="B63" s="70" t="s">
        <v>681</v>
      </c>
      <c r="C63" s="75">
        <v>224223.04</v>
      </c>
      <c r="D63" s="75">
        <v>241798.94</v>
      </c>
      <c r="E63" s="75">
        <v>250443.85</v>
      </c>
      <c r="F63" s="75">
        <v>232867.95</v>
      </c>
      <c r="G63" s="76">
        <v>241798.94</v>
      </c>
      <c r="H63" s="75">
        <v>241798.94</v>
      </c>
      <c r="I63" s="75">
        <v>233524.62</v>
      </c>
      <c r="J63" s="76">
        <v>260000</v>
      </c>
      <c r="K63" s="75">
        <v>260000</v>
      </c>
      <c r="L63" s="75">
        <v>262321.32</v>
      </c>
      <c r="M63" s="76">
        <v>260000</v>
      </c>
      <c r="N63" s="75">
        <v>260000</v>
      </c>
      <c r="O63" s="75">
        <v>347598.6</v>
      </c>
      <c r="P63" s="76">
        <v>280000</v>
      </c>
      <c r="Q63" s="75">
        <v>364588.88</v>
      </c>
      <c r="R63" s="78">
        <v>364588.88</v>
      </c>
      <c r="S63" s="83">
        <v>280000</v>
      </c>
      <c r="T63" s="13">
        <v>280000</v>
      </c>
      <c r="U63" s="53">
        <v>325622.15000000002</v>
      </c>
      <c r="V63" s="64">
        <v>355000</v>
      </c>
      <c r="W63" s="52">
        <v>355000</v>
      </c>
      <c r="X63" s="53">
        <v>110512.67</v>
      </c>
      <c r="Y63" s="53"/>
      <c r="Z63" s="19">
        <v>518300</v>
      </c>
      <c r="AA63" s="19"/>
      <c r="AB63" s="19">
        <v>518300</v>
      </c>
      <c r="AC63" s="19"/>
      <c r="AD63" s="19">
        <f t="shared" si="11"/>
        <v>518300</v>
      </c>
      <c r="AE63" s="43" t="s">
        <v>682</v>
      </c>
      <c r="AF63" s="12" t="s">
        <v>1159</v>
      </c>
      <c r="AI63" s="52">
        <f t="shared" si="12"/>
        <v>518300</v>
      </c>
      <c r="AJ63" s="53">
        <f t="shared" si="13"/>
        <v>518300</v>
      </c>
      <c r="AK63" s="53">
        <f t="shared" si="14"/>
        <v>518300</v>
      </c>
      <c r="AL63" s="53">
        <f t="shared" si="15"/>
        <v>518300</v>
      </c>
    </row>
    <row r="64" spans="1:38" ht="28.8" hidden="1" x14ac:dyDescent="0.3">
      <c r="A64" s="70" t="s">
        <v>1246</v>
      </c>
      <c r="B64" s="70" t="s">
        <v>65</v>
      </c>
      <c r="C64" s="75">
        <v>142.01</v>
      </c>
      <c r="D64" s="75">
        <v>142.01</v>
      </c>
      <c r="E64" s="75">
        <v>500</v>
      </c>
      <c r="F64" s="75">
        <v>0</v>
      </c>
      <c r="G64" s="76">
        <v>150</v>
      </c>
      <c r="H64" s="75">
        <v>150</v>
      </c>
      <c r="I64" s="75">
        <v>13.61</v>
      </c>
      <c r="J64" s="76">
        <v>20</v>
      </c>
      <c r="K64" s="75">
        <v>220</v>
      </c>
      <c r="L64" s="75">
        <v>149.9</v>
      </c>
      <c r="M64" s="76">
        <v>25</v>
      </c>
      <c r="N64" s="75">
        <v>25</v>
      </c>
      <c r="O64" s="75">
        <v>0</v>
      </c>
      <c r="P64" s="76">
        <v>0</v>
      </c>
      <c r="Q64" s="75">
        <v>0</v>
      </c>
      <c r="R64" s="78">
        <v>0</v>
      </c>
      <c r="S64" s="83">
        <v>0</v>
      </c>
      <c r="T64" s="13">
        <v>0</v>
      </c>
      <c r="U64" s="53">
        <v>0</v>
      </c>
      <c r="V64" s="54">
        <v>0</v>
      </c>
      <c r="W64" s="53">
        <v>0</v>
      </c>
      <c r="X64" s="53">
        <v>10.99</v>
      </c>
      <c r="Y64" s="53"/>
      <c r="Z64" s="19">
        <v>0</v>
      </c>
      <c r="AA64" s="19"/>
      <c r="AB64" s="19">
        <v>0</v>
      </c>
      <c r="AC64" s="19"/>
      <c r="AD64" s="19">
        <f t="shared" si="11"/>
        <v>0</v>
      </c>
      <c r="AF64" s="122" t="s">
        <v>1247</v>
      </c>
      <c r="AI64" s="52">
        <f t="shared" si="12"/>
        <v>0</v>
      </c>
      <c r="AJ64" s="53">
        <f t="shared" si="13"/>
        <v>0</v>
      </c>
      <c r="AK64" s="53">
        <f t="shared" si="14"/>
        <v>0</v>
      </c>
      <c r="AL64" s="53">
        <f t="shared" si="15"/>
        <v>0</v>
      </c>
    </row>
    <row r="65" spans="1:38" ht="43.2" x14ac:dyDescent="0.3">
      <c r="A65" s="70" t="s">
        <v>1248</v>
      </c>
      <c r="B65" s="70" t="s">
        <v>67</v>
      </c>
      <c r="C65" s="75">
        <v>4123.92</v>
      </c>
      <c r="D65" s="75">
        <v>4022.54</v>
      </c>
      <c r="E65" s="75">
        <v>6400</v>
      </c>
      <c r="F65" s="75">
        <v>5709.84</v>
      </c>
      <c r="G65" s="76">
        <v>6500</v>
      </c>
      <c r="H65" s="75">
        <v>6500</v>
      </c>
      <c r="I65" s="75">
        <v>4965.49</v>
      </c>
      <c r="J65" s="76">
        <v>6500</v>
      </c>
      <c r="K65" s="75">
        <v>6500</v>
      </c>
      <c r="L65" s="75">
        <v>3035.09</v>
      </c>
      <c r="M65" s="63">
        <v>5000</v>
      </c>
      <c r="N65" s="75">
        <v>5000</v>
      </c>
      <c r="O65" s="75">
        <v>3325.81</v>
      </c>
      <c r="P65" s="76">
        <v>3500</v>
      </c>
      <c r="Q65" s="75">
        <v>4348.54</v>
      </c>
      <c r="R65" s="16">
        <v>4295.54</v>
      </c>
      <c r="S65" s="23">
        <v>3500</v>
      </c>
      <c r="T65" s="13">
        <v>3500</v>
      </c>
      <c r="U65" s="53">
        <v>2813.56</v>
      </c>
      <c r="V65" s="64">
        <v>3400</v>
      </c>
      <c r="W65" s="52">
        <v>3400</v>
      </c>
      <c r="X65" s="53">
        <v>1013.54</v>
      </c>
      <c r="Y65" s="53"/>
      <c r="Z65" s="19">
        <v>3502</v>
      </c>
      <c r="AA65" s="19"/>
      <c r="AB65" s="19">
        <v>3502</v>
      </c>
      <c r="AC65" s="19"/>
      <c r="AD65" s="19">
        <f t="shared" si="11"/>
        <v>3502</v>
      </c>
      <c r="AE65" s="43" t="s">
        <v>607</v>
      </c>
      <c r="AG65" s="98" t="s">
        <v>1803</v>
      </c>
      <c r="AI65" s="52">
        <f t="shared" si="12"/>
        <v>3502</v>
      </c>
      <c r="AJ65" s="53">
        <f t="shared" si="13"/>
        <v>3502</v>
      </c>
      <c r="AK65" s="53">
        <f t="shared" si="14"/>
        <v>3502</v>
      </c>
      <c r="AL65" s="53">
        <f t="shared" si="15"/>
        <v>3502</v>
      </c>
    </row>
    <row r="66" spans="1:38" ht="28.8" x14ac:dyDescent="0.3">
      <c r="A66" s="70" t="s">
        <v>1249</v>
      </c>
      <c r="B66" s="70" t="s">
        <v>657</v>
      </c>
      <c r="C66" s="75">
        <v>4427.46</v>
      </c>
      <c r="D66" s="75">
        <v>4406.72</v>
      </c>
      <c r="E66" s="75">
        <v>2000</v>
      </c>
      <c r="F66" s="75">
        <v>711.2</v>
      </c>
      <c r="G66" s="76">
        <v>2000</v>
      </c>
      <c r="H66" s="75">
        <v>2000</v>
      </c>
      <c r="I66" s="75">
        <v>0</v>
      </c>
      <c r="J66" s="76">
        <v>5560</v>
      </c>
      <c r="K66" s="75">
        <v>3560</v>
      </c>
      <c r="L66" s="75">
        <v>2795.45</v>
      </c>
      <c r="M66" s="63">
        <v>5600</v>
      </c>
      <c r="N66" s="75">
        <v>5600</v>
      </c>
      <c r="O66" s="75">
        <v>3786.09</v>
      </c>
      <c r="P66" s="76">
        <v>5600</v>
      </c>
      <c r="Q66" s="75">
        <v>30053.16</v>
      </c>
      <c r="R66" s="16">
        <v>28386.49</v>
      </c>
      <c r="S66" s="23">
        <v>15200</v>
      </c>
      <c r="T66" s="13">
        <v>23700</v>
      </c>
      <c r="U66" s="53">
        <v>23383.83</v>
      </c>
      <c r="V66" s="64">
        <v>16416</v>
      </c>
      <c r="W66" s="52">
        <v>16416</v>
      </c>
      <c r="X66" s="53">
        <v>13863.06</v>
      </c>
      <c r="Y66" s="53"/>
      <c r="Z66" s="19">
        <v>18058</v>
      </c>
      <c r="AA66" s="19"/>
      <c r="AB66" s="19">
        <v>18058</v>
      </c>
      <c r="AC66" s="19"/>
      <c r="AD66" s="19">
        <f t="shared" si="11"/>
        <v>18058</v>
      </c>
      <c r="AE66" s="43" t="s">
        <v>771</v>
      </c>
      <c r="AF66" s="122" t="s">
        <v>1250</v>
      </c>
      <c r="AG66" s="125" t="s">
        <v>1251</v>
      </c>
      <c r="AI66" s="52">
        <f t="shared" si="12"/>
        <v>18058</v>
      </c>
      <c r="AJ66" s="53">
        <f t="shared" si="13"/>
        <v>18058</v>
      </c>
      <c r="AK66" s="53">
        <f t="shared" si="14"/>
        <v>18058</v>
      </c>
      <c r="AL66" s="53">
        <f t="shared" si="15"/>
        <v>18058</v>
      </c>
    </row>
    <row r="67" spans="1:38" hidden="1" x14ac:dyDescent="0.3">
      <c r="A67" s="70" t="s">
        <v>1252</v>
      </c>
      <c r="B67" s="7" t="s">
        <v>69</v>
      </c>
      <c r="C67" s="75">
        <v>400</v>
      </c>
      <c r="D67" s="75">
        <v>339.97</v>
      </c>
      <c r="E67" s="75">
        <v>400</v>
      </c>
      <c r="F67" s="75">
        <v>249.76</v>
      </c>
      <c r="G67" s="76">
        <v>400</v>
      </c>
      <c r="H67" s="75">
        <v>400</v>
      </c>
      <c r="I67" s="75">
        <v>17.02</v>
      </c>
      <c r="J67" s="63">
        <v>400</v>
      </c>
      <c r="K67" s="75">
        <v>400</v>
      </c>
      <c r="L67" s="75">
        <v>0</v>
      </c>
      <c r="M67" s="63">
        <v>1000</v>
      </c>
      <c r="N67" s="75">
        <v>1000</v>
      </c>
      <c r="O67" s="75">
        <v>0</v>
      </c>
      <c r="P67" s="76">
        <v>1000</v>
      </c>
      <c r="Q67" s="75">
        <v>0</v>
      </c>
      <c r="R67" s="16">
        <v>0</v>
      </c>
      <c r="S67" s="23">
        <v>0</v>
      </c>
      <c r="T67" s="13">
        <v>0</v>
      </c>
      <c r="U67" s="53">
        <v>0</v>
      </c>
      <c r="V67" s="54">
        <v>0</v>
      </c>
      <c r="W67" s="53">
        <v>0</v>
      </c>
      <c r="X67" s="53">
        <v>0</v>
      </c>
      <c r="Y67" s="53"/>
      <c r="Z67" s="19">
        <v>0</v>
      </c>
      <c r="AA67" s="19"/>
      <c r="AB67" s="19">
        <v>0</v>
      </c>
      <c r="AC67" s="19"/>
      <c r="AD67" s="19">
        <f t="shared" si="11"/>
        <v>0</v>
      </c>
      <c r="AI67" s="52">
        <f t="shared" si="12"/>
        <v>0</v>
      </c>
      <c r="AJ67" s="53">
        <f t="shared" si="13"/>
        <v>0</v>
      </c>
      <c r="AK67" s="53">
        <f t="shared" si="14"/>
        <v>0</v>
      </c>
      <c r="AL67" s="53">
        <f t="shared" si="15"/>
        <v>0</v>
      </c>
    </row>
    <row r="68" spans="1:38" x14ac:dyDescent="0.3">
      <c r="A68" s="70" t="s">
        <v>1253</v>
      </c>
      <c r="B68" s="7" t="s">
        <v>71</v>
      </c>
      <c r="C68" s="75">
        <v>500</v>
      </c>
      <c r="D68" s="75">
        <v>0</v>
      </c>
      <c r="E68" s="75">
        <v>500</v>
      </c>
      <c r="F68" s="75">
        <v>0</v>
      </c>
      <c r="G68" s="76">
        <v>500</v>
      </c>
      <c r="H68" s="75">
        <v>500</v>
      </c>
      <c r="I68" s="75">
        <v>0</v>
      </c>
      <c r="J68" s="63">
        <v>500</v>
      </c>
      <c r="K68" s="75">
        <v>500</v>
      </c>
      <c r="L68" s="75">
        <v>0</v>
      </c>
      <c r="M68" s="63">
        <v>1000</v>
      </c>
      <c r="N68" s="75">
        <v>1000</v>
      </c>
      <c r="O68" s="75">
        <v>998.35</v>
      </c>
      <c r="P68" s="76">
        <v>1000</v>
      </c>
      <c r="Q68" s="75">
        <v>750.1</v>
      </c>
      <c r="R68" s="16">
        <v>750.1</v>
      </c>
      <c r="S68" s="23">
        <v>0</v>
      </c>
      <c r="T68" s="13">
        <v>0</v>
      </c>
      <c r="U68" s="53">
        <v>0</v>
      </c>
      <c r="V68" s="54">
        <v>0</v>
      </c>
      <c r="W68" s="53">
        <v>0</v>
      </c>
      <c r="X68" s="53">
        <v>0</v>
      </c>
      <c r="Y68" s="53"/>
      <c r="Z68" s="19">
        <v>700</v>
      </c>
      <c r="AA68" s="19"/>
      <c r="AB68" s="19">
        <v>700</v>
      </c>
      <c r="AC68" s="19"/>
      <c r="AD68" s="19">
        <f t="shared" si="11"/>
        <v>700</v>
      </c>
      <c r="AF68" t="s">
        <v>1254</v>
      </c>
      <c r="AI68" s="52">
        <f t="shared" si="12"/>
        <v>700</v>
      </c>
      <c r="AJ68" s="53">
        <f t="shared" si="13"/>
        <v>700</v>
      </c>
      <c r="AK68" s="53">
        <f t="shared" si="14"/>
        <v>700</v>
      </c>
      <c r="AL68" s="53">
        <f t="shared" si="15"/>
        <v>700</v>
      </c>
    </row>
    <row r="69" spans="1:38" x14ac:dyDescent="0.3">
      <c r="A69" s="70" t="s">
        <v>1255</v>
      </c>
      <c r="B69" s="7" t="s">
        <v>1256</v>
      </c>
      <c r="C69" s="75">
        <v>800</v>
      </c>
      <c r="D69" s="75">
        <v>528</v>
      </c>
      <c r="E69" s="75">
        <v>1800</v>
      </c>
      <c r="F69" s="75">
        <v>880</v>
      </c>
      <c r="G69" s="76">
        <v>800</v>
      </c>
      <c r="H69" s="75">
        <v>800</v>
      </c>
      <c r="I69" s="75">
        <v>666</v>
      </c>
      <c r="J69" s="63">
        <v>800</v>
      </c>
      <c r="K69" s="75">
        <v>800</v>
      </c>
      <c r="L69" s="75">
        <v>356</v>
      </c>
      <c r="M69" s="63">
        <v>2500</v>
      </c>
      <c r="N69" s="75">
        <v>2500</v>
      </c>
      <c r="O69" s="75">
        <v>0</v>
      </c>
      <c r="P69" s="76">
        <v>6000</v>
      </c>
      <c r="Q69" s="75">
        <v>704</v>
      </c>
      <c r="R69" s="78">
        <v>704</v>
      </c>
      <c r="S69" s="83">
        <v>0</v>
      </c>
      <c r="T69" s="13">
        <v>0</v>
      </c>
      <c r="U69" s="53">
        <v>0</v>
      </c>
      <c r="V69" s="54">
        <v>0</v>
      </c>
      <c r="W69" s="53">
        <v>0</v>
      </c>
      <c r="X69" s="53">
        <v>0</v>
      </c>
      <c r="Y69" s="53"/>
      <c r="Z69" s="19">
        <v>500</v>
      </c>
      <c r="AA69" s="19"/>
      <c r="AB69" s="19">
        <v>500</v>
      </c>
      <c r="AC69" s="19"/>
      <c r="AD69" s="19">
        <f t="shared" si="11"/>
        <v>500</v>
      </c>
      <c r="AF69" t="s">
        <v>1254</v>
      </c>
      <c r="AI69" s="52">
        <f t="shared" si="12"/>
        <v>500</v>
      </c>
      <c r="AJ69" s="53">
        <f t="shared" si="13"/>
        <v>500</v>
      </c>
      <c r="AK69" s="53">
        <f t="shared" si="14"/>
        <v>500</v>
      </c>
      <c r="AL69" s="53">
        <f t="shared" si="15"/>
        <v>500</v>
      </c>
    </row>
    <row r="70" spans="1:38" x14ac:dyDescent="0.3">
      <c r="A70" s="70" t="s">
        <v>1257</v>
      </c>
      <c r="B70" s="70" t="s">
        <v>1258</v>
      </c>
      <c r="C70" s="75">
        <v>1070.42</v>
      </c>
      <c r="D70" s="75">
        <v>11045.26</v>
      </c>
      <c r="E70" s="75">
        <v>21929.84</v>
      </c>
      <c r="F70" s="75">
        <v>10277.780000000001</v>
      </c>
      <c r="G70" s="76">
        <v>22000</v>
      </c>
      <c r="H70" s="75">
        <v>22000</v>
      </c>
      <c r="I70" s="75">
        <v>9379</v>
      </c>
      <c r="J70" s="63">
        <v>22000</v>
      </c>
      <c r="K70" s="75">
        <v>13800</v>
      </c>
      <c r="L70" s="75">
        <v>10289</v>
      </c>
      <c r="M70" s="63">
        <v>12000</v>
      </c>
      <c r="N70" s="75">
        <v>12000</v>
      </c>
      <c r="O70" s="75">
        <v>0</v>
      </c>
      <c r="P70" s="76">
        <v>11000</v>
      </c>
      <c r="Q70" s="75">
        <v>10305</v>
      </c>
      <c r="R70" s="80">
        <v>10305</v>
      </c>
      <c r="S70" s="81">
        <v>11000</v>
      </c>
      <c r="T70" s="13">
        <v>11000</v>
      </c>
      <c r="U70" s="53">
        <v>0</v>
      </c>
      <c r="V70" s="64">
        <v>11880</v>
      </c>
      <c r="W70" s="52">
        <v>11880</v>
      </c>
      <c r="X70" s="53">
        <v>0</v>
      </c>
      <c r="Y70" s="53"/>
      <c r="Z70" s="19">
        <v>12236</v>
      </c>
      <c r="AA70" s="19"/>
      <c r="AB70" s="19">
        <v>12236</v>
      </c>
      <c r="AC70" s="19"/>
      <c r="AD70" s="19">
        <f t="shared" si="11"/>
        <v>12236</v>
      </c>
      <c r="AE70" s="43" t="s">
        <v>607</v>
      </c>
      <c r="AF70" t="s">
        <v>1259</v>
      </c>
      <c r="AI70" s="52">
        <f t="shared" si="12"/>
        <v>12236</v>
      </c>
      <c r="AJ70" s="53">
        <f t="shared" si="13"/>
        <v>12236</v>
      </c>
      <c r="AK70" s="53">
        <f t="shared" si="14"/>
        <v>12236</v>
      </c>
      <c r="AL70" s="53">
        <f t="shared" si="15"/>
        <v>12236</v>
      </c>
    </row>
    <row r="71" spans="1:38" x14ac:dyDescent="0.3">
      <c r="A71" s="70" t="s">
        <v>1260</v>
      </c>
      <c r="B71" s="70" t="s">
        <v>1261</v>
      </c>
      <c r="C71" s="75">
        <v>975</v>
      </c>
      <c r="D71" s="75">
        <v>625.36</v>
      </c>
      <c r="E71" s="75">
        <v>975</v>
      </c>
      <c r="F71" s="75">
        <v>0</v>
      </c>
      <c r="G71" s="76">
        <v>625.36</v>
      </c>
      <c r="H71" s="75">
        <v>761</v>
      </c>
      <c r="I71" s="75">
        <v>761</v>
      </c>
      <c r="J71" s="63">
        <v>800</v>
      </c>
      <c r="K71" s="75">
        <v>809.86</v>
      </c>
      <c r="L71" s="75">
        <v>809.86</v>
      </c>
      <c r="M71" s="63">
        <v>1200</v>
      </c>
      <c r="N71" s="75">
        <v>1200</v>
      </c>
      <c r="O71" s="75">
        <v>814.27</v>
      </c>
      <c r="P71" s="76">
        <v>1128.1600000000001</v>
      </c>
      <c r="Q71" s="75">
        <v>0</v>
      </c>
      <c r="R71" s="78">
        <v>0</v>
      </c>
      <c r="S71" s="83">
        <v>1000</v>
      </c>
      <c r="T71" s="13">
        <v>1000</v>
      </c>
      <c r="U71" s="53">
        <v>3953.81</v>
      </c>
      <c r="V71" s="64">
        <v>985</v>
      </c>
      <c r="W71" s="52">
        <v>985</v>
      </c>
      <c r="X71" s="53">
        <v>898</v>
      </c>
      <c r="Y71" s="53"/>
      <c r="Z71" s="19">
        <v>1015</v>
      </c>
      <c r="AA71" s="19"/>
      <c r="AB71" s="19">
        <v>1015</v>
      </c>
      <c r="AC71" s="19"/>
      <c r="AD71" s="19">
        <f t="shared" si="11"/>
        <v>1015</v>
      </c>
      <c r="AE71" s="43" t="s">
        <v>607</v>
      </c>
      <c r="AF71" t="s">
        <v>1262</v>
      </c>
      <c r="AI71" s="52">
        <f t="shared" si="12"/>
        <v>1015</v>
      </c>
      <c r="AJ71" s="53">
        <f t="shared" si="13"/>
        <v>1015</v>
      </c>
      <c r="AK71" s="53">
        <f t="shared" si="14"/>
        <v>1015</v>
      </c>
      <c r="AL71" s="53">
        <f t="shared" si="15"/>
        <v>1015</v>
      </c>
    </row>
    <row r="72" spans="1:38" x14ac:dyDescent="0.3">
      <c r="A72" s="70" t="s">
        <v>1263</v>
      </c>
      <c r="B72" s="70" t="s">
        <v>78</v>
      </c>
      <c r="C72" s="75">
        <v>25000</v>
      </c>
      <c r="D72" s="75">
        <v>3873</v>
      </c>
      <c r="E72" s="75">
        <v>185967.58</v>
      </c>
      <c r="F72" s="75">
        <v>0</v>
      </c>
      <c r="G72" s="76">
        <v>30000</v>
      </c>
      <c r="H72" s="75">
        <v>10150.14</v>
      </c>
      <c r="I72" s="75">
        <v>0</v>
      </c>
      <c r="J72" s="63">
        <v>30000</v>
      </c>
      <c r="K72" s="75">
        <v>0</v>
      </c>
      <c r="L72" s="75">
        <v>0</v>
      </c>
      <c r="M72" s="63">
        <v>50000</v>
      </c>
      <c r="N72" s="75">
        <v>44625</v>
      </c>
      <c r="O72" s="75">
        <v>0</v>
      </c>
      <c r="P72" s="76">
        <v>30000</v>
      </c>
      <c r="Q72" s="75">
        <v>0</v>
      </c>
      <c r="R72" s="52">
        <v>0</v>
      </c>
      <c r="S72" s="64">
        <v>43799.73</v>
      </c>
      <c r="T72" s="13">
        <v>30254</v>
      </c>
      <c r="U72" s="18">
        <v>0</v>
      </c>
      <c r="V72" s="64">
        <v>100000</v>
      </c>
      <c r="W72" s="52">
        <v>100000</v>
      </c>
      <c r="X72" s="18">
        <v>0</v>
      </c>
      <c r="Y72" s="18"/>
      <c r="Z72" s="19">
        <v>100000</v>
      </c>
      <c r="AA72" s="19"/>
      <c r="AB72" s="19">
        <v>100000</v>
      </c>
      <c r="AC72" s="19"/>
      <c r="AD72" s="19">
        <f t="shared" si="11"/>
        <v>100000</v>
      </c>
      <c r="AE72" s="55" t="s">
        <v>598</v>
      </c>
      <c r="AI72" s="52">
        <f t="shared" si="12"/>
        <v>100000</v>
      </c>
      <c r="AJ72" s="53">
        <f t="shared" si="13"/>
        <v>100000</v>
      </c>
      <c r="AK72" s="53">
        <f t="shared" si="14"/>
        <v>100000</v>
      </c>
      <c r="AL72" s="53">
        <f t="shared" si="15"/>
        <v>100000</v>
      </c>
    </row>
    <row r="73" spans="1:38" x14ac:dyDescent="0.3">
      <c r="A73" s="70" t="s">
        <v>1264</v>
      </c>
      <c r="B73" s="70" t="s">
        <v>1265</v>
      </c>
      <c r="C73" s="75"/>
      <c r="D73" s="75"/>
      <c r="E73" s="75"/>
      <c r="F73" s="75"/>
      <c r="G73" s="76"/>
      <c r="H73" s="75"/>
      <c r="I73" s="75"/>
      <c r="J73" s="63"/>
      <c r="K73" s="75"/>
      <c r="L73" s="75"/>
      <c r="M73" s="63"/>
      <c r="N73" s="75"/>
      <c r="O73" s="75"/>
      <c r="P73" s="76"/>
      <c r="Q73" s="75"/>
      <c r="R73" s="52"/>
      <c r="S73" s="64"/>
      <c r="T73" s="13">
        <v>0</v>
      </c>
      <c r="U73" s="18">
        <v>53769</v>
      </c>
      <c r="V73" s="64">
        <v>23515</v>
      </c>
      <c r="W73" s="52">
        <v>23515</v>
      </c>
      <c r="X73" s="18">
        <v>0</v>
      </c>
      <c r="Y73" s="18"/>
      <c r="Z73" s="19">
        <v>23515</v>
      </c>
      <c r="AA73" s="19"/>
      <c r="AB73" s="19">
        <v>23515</v>
      </c>
      <c r="AC73" s="19"/>
      <c r="AD73" s="19">
        <f t="shared" si="11"/>
        <v>23515</v>
      </c>
      <c r="AE73" s="43" t="s">
        <v>598</v>
      </c>
      <c r="AF73" t="s">
        <v>1266</v>
      </c>
      <c r="AI73" s="52">
        <f t="shared" si="12"/>
        <v>23515</v>
      </c>
      <c r="AJ73" s="53">
        <f t="shared" si="13"/>
        <v>23515</v>
      </c>
      <c r="AK73" s="53">
        <f t="shared" si="14"/>
        <v>23515</v>
      </c>
      <c r="AL73" s="53">
        <f t="shared" si="15"/>
        <v>23515</v>
      </c>
    </row>
    <row r="74" spans="1:38" x14ac:dyDescent="0.3">
      <c r="A74" s="70" t="s">
        <v>1267</v>
      </c>
      <c r="B74" s="70" t="s">
        <v>80</v>
      </c>
      <c r="C74" s="75">
        <v>975</v>
      </c>
      <c r="D74" s="75">
        <v>863.53</v>
      </c>
      <c r="E74" s="75">
        <v>800</v>
      </c>
      <c r="F74" s="75">
        <v>758.29</v>
      </c>
      <c r="G74" s="76">
        <v>800</v>
      </c>
      <c r="H74" s="75">
        <v>800</v>
      </c>
      <c r="I74" s="75">
        <v>701.81</v>
      </c>
      <c r="J74" s="63">
        <v>780</v>
      </c>
      <c r="K74" s="75">
        <v>780</v>
      </c>
      <c r="L74" s="75">
        <v>416.85</v>
      </c>
      <c r="M74" s="63">
        <v>750</v>
      </c>
      <c r="N74" s="75">
        <v>750</v>
      </c>
      <c r="O74" s="75">
        <v>447.57</v>
      </c>
      <c r="P74" s="76">
        <v>500</v>
      </c>
      <c r="Q74" s="75">
        <v>230.38</v>
      </c>
      <c r="R74" s="16">
        <v>230.38</v>
      </c>
      <c r="S74" s="23">
        <v>0</v>
      </c>
      <c r="T74" s="13">
        <v>52.24</v>
      </c>
      <c r="U74" s="18">
        <v>52.24</v>
      </c>
      <c r="V74" s="64">
        <v>250</v>
      </c>
      <c r="W74" s="52">
        <v>250</v>
      </c>
      <c r="X74" s="18">
        <v>0</v>
      </c>
      <c r="Y74" s="18"/>
      <c r="Z74" s="19">
        <v>250</v>
      </c>
      <c r="AA74" s="19"/>
      <c r="AB74" s="19">
        <v>250</v>
      </c>
      <c r="AC74" s="19"/>
      <c r="AD74" s="19">
        <f t="shared" si="11"/>
        <v>250</v>
      </c>
      <c r="AE74" s="43" t="s">
        <v>598</v>
      </c>
      <c r="AF74" t="s">
        <v>1268</v>
      </c>
      <c r="AI74" s="52">
        <f t="shared" si="12"/>
        <v>250</v>
      </c>
      <c r="AJ74" s="53">
        <f t="shared" si="13"/>
        <v>250</v>
      </c>
      <c r="AK74" s="53">
        <f t="shared" si="14"/>
        <v>250</v>
      </c>
      <c r="AL74" s="53">
        <f t="shared" si="15"/>
        <v>250</v>
      </c>
    </row>
    <row r="75" spans="1:38" ht="28.8" x14ac:dyDescent="0.3">
      <c r="A75" s="70" t="s">
        <v>1269</v>
      </c>
      <c r="B75" s="70" t="s">
        <v>1270</v>
      </c>
      <c r="C75" s="75">
        <v>2953.68</v>
      </c>
      <c r="D75" s="75">
        <v>2953.68</v>
      </c>
      <c r="E75" s="75">
        <v>4500</v>
      </c>
      <c r="F75" s="75">
        <v>968.25</v>
      </c>
      <c r="G75" s="76">
        <v>4500</v>
      </c>
      <c r="H75" s="75">
        <v>4500</v>
      </c>
      <c r="I75" s="75">
        <v>1262.3</v>
      </c>
      <c r="J75" s="63">
        <v>4000</v>
      </c>
      <c r="K75" s="75">
        <v>4000</v>
      </c>
      <c r="L75" s="75">
        <v>3253.11</v>
      </c>
      <c r="M75" s="63">
        <v>4500</v>
      </c>
      <c r="N75" s="75">
        <v>4500</v>
      </c>
      <c r="O75" s="75">
        <v>3990.77</v>
      </c>
      <c r="P75" s="76">
        <v>8000</v>
      </c>
      <c r="Q75" s="75">
        <v>9246.89</v>
      </c>
      <c r="R75" s="16">
        <v>8746.89</v>
      </c>
      <c r="S75" s="23">
        <v>9500</v>
      </c>
      <c r="T75" s="13">
        <v>9447.76</v>
      </c>
      <c r="U75" s="18">
        <v>9348.2000000000007</v>
      </c>
      <c r="V75" s="64">
        <v>10260</v>
      </c>
      <c r="W75" s="52">
        <v>10260</v>
      </c>
      <c r="X75" s="18">
        <v>4543</v>
      </c>
      <c r="Y75" s="18"/>
      <c r="Z75" s="19">
        <v>10773</v>
      </c>
      <c r="AA75" s="19"/>
      <c r="AB75" s="19">
        <v>10773</v>
      </c>
      <c r="AC75" s="19"/>
      <c r="AD75" s="19">
        <f t="shared" si="11"/>
        <v>10773</v>
      </c>
      <c r="AE75" s="43" t="s">
        <v>615</v>
      </c>
      <c r="AF75" s="122" t="s">
        <v>1271</v>
      </c>
      <c r="AI75" s="52">
        <f t="shared" si="12"/>
        <v>10773</v>
      </c>
      <c r="AJ75" s="53">
        <f t="shared" si="13"/>
        <v>10773</v>
      </c>
      <c r="AK75" s="53">
        <f t="shared" si="14"/>
        <v>10773</v>
      </c>
      <c r="AL75" s="53">
        <f t="shared" si="15"/>
        <v>10773</v>
      </c>
    </row>
    <row r="76" spans="1:38" x14ac:dyDescent="0.3">
      <c r="A76" s="70" t="s">
        <v>1272</v>
      </c>
      <c r="B76" s="70" t="s">
        <v>799</v>
      </c>
      <c r="C76" s="75">
        <v>900</v>
      </c>
      <c r="D76" s="75">
        <v>811.5</v>
      </c>
      <c r="E76" s="75">
        <v>150</v>
      </c>
      <c r="F76" s="75">
        <v>100.86</v>
      </c>
      <c r="G76" s="76">
        <v>811.5</v>
      </c>
      <c r="H76" s="75">
        <v>811.5</v>
      </c>
      <c r="I76" s="75">
        <v>746.13</v>
      </c>
      <c r="J76" s="63">
        <v>635</v>
      </c>
      <c r="K76" s="75">
        <v>635</v>
      </c>
      <c r="L76" s="75">
        <v>0</v>
      </c>
      <c r="M76" s="63">
        <v>650</v>
      </c>
      <c r="N76" s="75">
        <v>650</v>
      </c>
      <c r="O76" s="75">
        <v>46.75</v>
      </c>
      <c r="P76" s="76">
        <v>1000</v>
      </c>
      <c r="Q76" s="75">
        <v>505.94</v>
      </c>
      <c r="R76" s="16">
        <v>505.94</v>
      </c>
      <c r="S76" s="23">
        <v>950</v>
      </c>
      <c r="T76" s="13">
        <v>950</v>
      </c>
      <c r="U76" s="18">
        <v>701.34</v>
      </c>
      <c r="V76" s="64">
        <v>1026</v>
      </c>
      <c r="W76" s="52">
        <v>1026</v>
      </c>
      <c r="X76" s="18">
        <v>481.15</v>
      </c>
      <c r="Y76" s="18"/>
      <c r="Z76" s="19">
        <v>1057</v>
      </c>
      <c r="AA76" s="19"/>
      <c r="AB76" s="19">
        <v>1057</v>
      </c>
      <c r="AC76" s="19"/>
      <c r="AD76" s="19">
        <f t="shared" si="11"/>
        <v>1057</v>
      </c>
      <c r="AE76" s="43" t="s">
        <v>607</v>
      </c>
      <c r="AF76" s="122" t="s">
        <v>1273</v>
      </c>
      <c r="AI76" s="52">
        <f t="shared" si="12"/>
        <v>1057</v>
      </c>
      <c r="AJ76" s="53">
        <f t="shared" si="13"/>
        <v>1057</v>
      </c>
      <c r="AK76" s="53">
        <f t="shared" si="14"/>
        <v>1057</v>
      </c>
      <c r="AL76" s="53">
        <f t="shared" si="15"/>
        <v>1057</v>
      </c>
    </row>
    <row r="77" spans="1:38" ht="115.2" x14ac:dyDescent="0.3">
      <c r="A77" s="70" t="s">
        <v>1274</v>
      </c>
      <c r="B77" s="70" t="s">
        <v>487</v>
      </c>
      <c r="C77" s="75">
        <v>56348.39</v>
      </c>
      <c r="D77" s="75">
        <v>56348.39</v>
      </c>
      <c r="E77" s="75">
        <v>40000</v>
      </c>
      <c r="F77" s="75">
        <v>25334.84</v>
      </c>
      <c r="G77" s="76">
        <v>30000</v>
      </c>
      <c r="H77" s="75">
        <v>60000</v>
      </c>
      <c r="I77" s="75">
        <v>54439.95</v>
      </c>
      <c r="J77" s="63">
        <v>60000</v>
      </c>
      <c r="K77" s="75">
        <v>67490.14</v>
      </c>
      <c r="L77" s="75">
        <v>63723.59</v>
      </c>
      <c r="M77" s="63">
        <v>60000</v>
      </c>
      <c r="N77" s="75">
        <v>65000</v>
      </c>
      <c r="O77" s="75">
        <v>88253.440000000002</v>
      </c>
      <c r="P77" s="76">
        <v>65000</v>
      </c>
      <c r="Q77" s="75">
        <v>77170.25</v>
      </c>
      <c r="R77" s="16">
        <v>39287.29</v>
      </c>
      <c r="S77" s="23">
        <v>75000</v>
      </c>
      <c r="T77" s="13">
        <v>82299.73</v>
      </c>
      <c r="U77" s="18">
        <v>64357.53</v>
      </c>
      <c r="V77" s="64">
        <v>86250</v>
      </c>
      <c r="W77" s="52">
        <v>86250</v>
      </c>
      <c r="X77" s="18">
        <v>46731.11</v>
      </c>
      <c r="Y77" s="18"/>
      <c r="Z77" s="19">
        <v>90563</v>
      </c>
      <c r="AA77" s="19"/>
      <c r="AB77" s="19">
        <f>Z77</f>
        <v>90563</v>
      </c>
      <c r="AC77" s="19"/>
      <c r="AD77" s="19">
        <f t="shared" si="11"/>
        <v>90563</v>
      </c>
      <c r="AE77" s="43" t="s">
        <v>615</v>
      </c>
      <c r="AF77" s="122" t="s">
        <v>1275</v>
      </c>
      <c r="AG77" s="122" t="s">
        <v>1276</v>
      </c>
      <c r="AI77" s="52">
        <f t="shared" si="12"/>
        <v>90563</v>
      </c>
      <c r="AJ77" s="53">
        <f t="shared" si="13"/>
        <v>90563</v>
      </c>
      <c r="AK77" s="53">
        <f t="shared" si="14"/>
        <v>90563</v>
      </c>
      <c r="AL77" s="53">
        <f t="shared" si="15"/>
        <v>90563</v>
      </c>
    </row>
    <row r="78" spans="1:38" x14ac:dyDescent="0.3">
      <c r="A78" s="70" t="s">
        <v>1277</v>
      </c>
      <c r="B78" s="70" t="s">
        <v>372</v>
      </c>
      <c r="C78" s="75">
        <v>18189.14</v>
      </c>
      <c r="D78" s="75">
        <v>18189.14</v>
      </c>
      <c r="E78" s="75">
        <v>5000</v>
      </c>
      <c r="F78" s="75">
        <v>1154.03</v>
      </c>
      <c r="G78" s="76">
        <v>18189.14</v>
      </c>
      <c r="H78" s="75">
        <v>15538.86</v>
      </c>
      <c r="I78" s="75">
        <v>3845.47</v>
      </c>
      <c r="J78" s="63">
        <v>9300</v>
      </c>
      <c r="K78" s="75">
        <v>9300</v>
      </c>
      <c r="L78" s="75">
        <v>6339.36</v>
      </c>
      <c r="M78" s="76">
        <v>6500</v>
      </c>
      <c r="N78" s="75">
        <v>6500</v>
      </c>
      <c r="O78" s="75">
        <v>9705.5300000000007</v>
      </c>
      <c r="P78" s="76">
        <v>8000</v>
      </c>
      <c r="Q78" s="75">
        <v>5072.08</v>
      </c>
      <c r="R78" s="16">
        <v>5072.08</v>
      </c>
      <c r="S78" s="23">
        <v>5000</v>
      </c>
      <c r="T78" s="13">
        <v>5000</v>
      </c>
      <c r="U78" s="18">
        <v>4194.38</v>
      </c>
      <c r="V78" s="64">
        <v>5500</v>
      </c>
      <c r="W78" s="52">
        <v>5500</v>
      </c>
      <c r="X78" s="18">
        <v>3244.85</v>
      </c>
      <c r="Y78" s="18"/>
      <c r="Z78" s="19">
        <v>5555</v>
      </c>
      <c r="AA78" s="19">
        <v>4445</v>
      </c>
      <c r="AB78" s="19">
        <v>10000</v>
      </c>
      <c r="AC78" s="19"/>
      <c r="AD78" s="19">
        <f t="shared" si="11"/>
        <v>10000</v>
      </c>
      <c r="AE78" s="149" t="s">
        <v>1804</v>
      </c>
      <c r="AF78" t="s">
        <v>1278</v>
      </c>
      <c r="AG78" s="125" t="s">
        <v>1279</v>
      </c>
      <c r="AI78" s="52">
        <f t="shared" si="12"/>
        <v>10000</v>
      </c>
      <c r="AJ78" s="53">
        <f t="shared" si="13"/>
        <v>10000</v>
      </c>
      <c r="AK78" s="53">
        <f t="shared" si="14"/>
        <v>10000</v>
      </c>
      <c r="AL78" s="53">
        <f t="shared" si="15"/>
        <v>10000</v>
      </c>
    </row>
    <row r="79" spans="1:38" ht="57.6" x14ac:dyDescent="0.3">
      <c r="A79" s="70" t="s">
        <v>1280</v>
      </c>
      <c r="B79" s="70" t="s">
        <v>614</v>
      </c>
      <c r="C79" s="75">
        <v>1000</v>
      </c>
      <c r="D79" s="75">
        <v>525.29999999999995</v>
      </c>
      <c r="E79" s="75">
        <v>1000</v>
      </c>
      <c r="F79" s="75">
        <v>949.34</v>
      </c>
      <c r="G79" s="76">
        <v>1000</v>
      </c>
      <c r="H79" s="75">
        <v>1000</v>
      </c>
      <c r="I79" s="75">
        <v>879.91</v>
      </c>
      <c r="J79" s="63">
        <v>2500</v>
      </c>
      <c r="K79" s="75">
        <v>2500</v>
      </c>
      <c r="L79" s="75">
        <v>2485.4899999999998</v>
      </c>
      <c r="M79" s="76">
        <v>3000</v>
      </c>
      <c r="N79" s="75">
        <v>3000</v>
      </c>
      <c r="O79" s="75">
        <v>3610.91</v>
      </c>
      <c r="P79" s="76">
        <v>3000</v>
      </c>
      <c r="Q79" s="75">
        <v>4806.8500000000004</v>
      </c>
      <c r="R79" s="16">
        <v>4806.8500000000004</v>
      </c>
      <c r="S79" s="23">
        <v>3325</v>
      </c>
      <c r="T79" s="13">
        <v>3325</v>
      </c>
      <c r="U79" s="18">
        <v>2479.4699999999998</v>
      </c>
      <c r="V79" s="64">
        <v>3591</v>
      </c>
      <c r="W79" s="52">
        <v>3591</v>
      </c>
      <c r="X79" s="18">
        <v>501.33</v>
      </c>
      <c r="Y79" s="18"/>
      <c r="Z79" s="38">
        <v>3771</v>
      </c>
      <c r="AA79" s="38"/>
      <c r="AB79" s="38">
        <v>3771</v>
      </c>
      <c r="AC79" s="38"/>
      <c r="AD79" s="38">
        <f t="shared" si="11"/>
        <v>3771</v>
      </c>
      <c r="AE79" s="43" t="s">
        <v>615</v>
      </c>
      <c r="AF79" s="122" t="s">
        <v>1281</v>
      </c>
      <c r="AI79" s="52">
        <f t="shared" si="12"/>
        <v>3771</v>
      </c>
      <c r="AJ79" s="53">
        <f t="shared" si="13"/>
        <v>3771</v>
      </c>
      <c r="AK79" s="53">
        <f t="shared" si="14"/>
        <v>3771</v>
      </c>
      <c r="AL79" s="53">
        <f t="shared" si="15"/>
        <v>3771</v>
      </c>
    </row>
    <row r="80" spans="1:38" ht="28.8" x14ac:dyDescent="0.3">
      <c r="A80" s="70" t="s">
        <v>1282</v>
      </c>
      <c r="B80" s="70" t="s">
        <v>493</v>
      </c>
      <c r="C80" s="75">
        <v>1317.6</v>
      </c>
      <c r="D80" s="75">
        <v>1317.6</v>
      </c>
      <c r="E80" s="75">
        <v>2800</v>
      </c>
      <c r="F80" s="75">
        <v>2520.4899999999998</v>
      </c>
      <c r="G80" s="76">
        <v>3500</v>
      </c>
      <c r="H80" s="75">
        <v>3500</v>
      </c>
      <c r="I80" s="75">
        <v>3409.36</v>
      </c>
      <c r="J80" s="63">
        <v>3500</v>
      </c>
      <c r="K80" s="75">
        <v>3500</v>
      </c>
      <c r="L80" s="75">
        <v>2886.34</v>
      </c>
      <c r="M80" s="76">
        <v>3500</v>
      </c>
      <c r="N80" s="75">
        <v>3500</v>
      </c>
      <c r="O80" s="75">
        <v>831.26</v>
      </c>
      <c r="P80" s="76">
        <v>3500</v>
      </c>
      <c r="Q80" s="75">
        <v>2675.84</v>
      </c>
      <c r="R80" s="16">
        <v>2675.84</v>
      </c>
      <c r="S80" s="23">
        <v>3325</v>
      </c>
      <c r="T80" s="13">
        <v>3325</v>
      </c>
      <c r="U80" s="18">
        <v>2687.13</v>
      </c>
      <c r="V80" s="64">
        <v>3000</v>
      </c>
      <c r="W80" s="52">
        <v>3000</v>
      </c>
      <c r="X80" s="18">
        <v>537.79</v>
      </c>
      <c r="Y80" s="18"/>
      <c r="Z80" s="19">
        <v>3090</v>
      </c>
      <c r="AA80" s="19"/>
      <c r="AB80" s="19">
        <v>3090</v>
      </c>
      <c r="AC80" s="19"/>
      <c r="AD80" s="19">
        <f t="shared" si="11"/>
        <v>3090</v>
      </c>
      <c r="AE80" s="43" t="s">
        <v>607</v>
      </c>
      <c r="AF80" s="122" t="s">
        <v>1283</v>
      </c>
      <c r="AI80" s="52">
        <f t="shared" si="12"/>
        <v>3090</v>
      </c>
      <c r="AJ80" s="53">
        <f t="shared" si="13"/>
        <v>3090</v>
      </c>
      <c r="AK80" s="53">
        <f t="shared" si="14"/>
        <v>3090</v>
      </c>
      <c r="AL80" s="53">
        <f t="shared" si="15"/>
        <v>3090</v>
      </c>
    </row>
    <row r="81" spans="1:47" hidden="1" x14ac:dyDescent="0.3">
      <c r="A81" s="70" t="s">
        <v>1284</v>
      </c>
      <c r="B81" s="70" t="s">
        <v>950</v>
      </c>
      <c r="C81" s="75">
        <v>996.09</v>
      </c>
      <c r="D81" s="75">
        <v>996.09</v>
      </c>
      <c r="E81" s="75">
        <v>200</v>
      </c>
      <c r="F81" s="75">
        <v>0</v>
      </c>
      <c r="G81" s="76">
        <v>1000</v>
      </c>
      <c r="H81" s="75">
        <v>1000</v>
      </c>
      <c r="I81" s="75">
        <v>330.92</v>
      </c>
      <c r="J81" s="76">
        <v>1000</v>
      </c>
      <c r="K81" s="75">
        <v>1000</v>
      </c>
      <c r="L81" s="75">
        <v>0</v>
      </c>
      <c r="M81" s="76">
        <v>0</v>
      </c>
      <c r="N81" s="75">
        <v>0</v>
      </c>
      <c r="O81" s="75">
        <v>0</v>
      </c>
      <c r="P81" s="76">
        <v>0</v>
      </c>
      <c r="Q81" s="75">
        <v>0</v>
      </c>
      <c r="R81" s="80">
        <v>0</v>
      </c>
      <c r="S81" s="81">
        <v>0</v>
      </c>
      <c r="T81" s="52">
        <v>0</v>
      </c>
      <c r="U81" s="53">
        <v>0</v>
      </c>
      <c r="V81" s="54">
        <v>0</v>
      </c>
      <c r="W81" s="53">
        <v>0</v>
      </c>
      <c r="X81" s="53">
        <v>0</v>
      </c>
      <c r="Y81" s="53"/>
      <c r="Z81" s="19">
        <v>0</v>
      </c>
      <c r="AA81" s="19"/>
      <c r="AB81" s="19">
        <v>0</v>
      </c>
      <c r="AC81" s="19"/>
      <c r="AD81" s="19">
        <f t="shared" si="11"/>
        <v>0</v>
      </c>
      <c r="AI81" s="52">
        <f t="shared" si="12"/>
        <v>0</v>
      </c>
      <c r="AJ81" s="53">
        <f t="shared" si="13"/>
        <v>0</v>
      </c>
      <c r="AK81" s="53">
        <f t="shared" si="14"/>
        <v>0</v>
      </c>
      <c r="AL81" s="53">
        <f t="shared" si="15"/>
        <v>0</v>
      </c>
    </row>
    <row r="82" spans="1:47" ht="43.2" x14ac:dyDescent="0.3">
      <c r="A82" s="70" t="s">
        <v>1285</v>
      </c>
      <c r="B82" s="70" t="s">
        <v>1286</v>
      </c>
      <c r="C82" s="75">
        <v>42187.37</v>
      </c>
      <c r="D82" s="75">
        <v>39810.57</v>
      </c>
      <c r="E82" s="75">
        <v>40000</v>
      </c>
      <c r="F82" s="75">
        <v>35986.620000000003</v>
      </c>
      <c r="G82" s="76">
        <v>40000</v>
      </c>
      <c r="H82" s="75">
        <v>46945</v>
      </c>
      <c r="I82" s="75">
        <v>46943.72</v>
      </c>
      <c r="J82" s="76">
        <v>40000</v>
      </c>
      <c r="K82" s="75">
        <v>70000</v>
      </c>
      <c r="L82" s="75">
        <v>74214.92</v>
      </c>
      <c r="M82" s="76">
        <v>82500</v>
      </c>
      <c r="N82" s="75">
        <v>82500</v>
      </c>
      <c r="O82" s="75">
        <v>52022.19</v>
      </c>
      <c r="P82" s="76">
        <v>82500</v>
      </c>
      <c r="Q82" s="75">
        <v>47372.43</v>
      </c>
      <c r="R82" s="80">
        <v>47372.43</v>
      </c>
      <c r="S82" s="81">
        <v>100000</v>
      </c>
      <c r="T82" s="13">
        <v>142009.81</v>
      </c>
      <c r="U82" s="18">
        <v>160686.85</v>
      </c>
      <c r="V82" s="64">
        <v>200000</v>
      </c>
      <c r="W82" s="52">
        <v>200000</v>
      </c>
      <c r="X82" s="18">
        <v>82790.16</v>
      </c>
      <c r="Y82" s="18"/>
      <c r="Z82" s="38">
        <v>220000</v>
      </c>
      <c r="AA82" s="26"/>
      <c r="AB82" s="38">
        <v>220000</v>
      </c>
      <c r="AC82" s="38"/>
      <c r="AD82" s="38">
        <f t="shared" si="11"/>
        <v>220000</v>
      </c>
      <c r="AE82" s="43" t="s">
        <v>1287</v>
      </c>
      <c r="AF82" s="122" t="s">
        <v>1288</v>
      </c>
      <c r="AG82" s="122" t="s">
        <v>1289</v>
      </c>
      <c r="AI82" s="52">
        <f t="shared" si="12"/>
        <v>220000</v>
      </c>
      <c r="AJ82" s="53">
        <f t="shared" si="13"/>
        <v>220000</v>
      </c>
      <c r="AK82" s="53">
        <f t="shared" si="14"/>
        <v>220000</v>
      </c>
      <c r="AL82" s="53">
        <f t="shared" si="15"/>
        <v>220000</v>
      </c>
    </row>
    <row r="83" spans="1:47" ht="28.8" x14ac:dyDescent="0.3">
      <c r="A83" s="70" t="s">
        <v>1290</v>
      </c>
      <c r="B83" s="70" t="s">
        <v>1291</v>
      </c>
      <c r="C83" s="75">
        <v>123060.72</v>
      </c>
      <c r="D83" s="75">
        <v>123060.72</v>
      </c>
      <c r="E83" s="75">
        <v>110000</v>
      </c>
      <c r="F83" s="75">
        <v>88503.65</v>
      </c>
      <c r="G83" s="76">
        <v>123060.72</v>
      </c>
      <c r="H83" s="75">
        <v>123060.72</v>
      </c>
      <c r="I83" s="75">
        <v>97245.61</v>
      </c>
      <c r="J83" s="76">
        <v>136000</v>
      </c>
      <c r="K83" s="75">
        <v>155051.96</v>
      </c>
      <c r="L83" s="75">
        <v>151897.35999999999</v>
      </c>
      <c r="M83" s="76">
        <v>165000</v>
      </c>
      <c r="N83" s="75">
        <v>165000</v>
      </c>
      <c r="O83" s="75">
        <v>174421.72</v>
      </c>
      <c r="P83" s="76">
        <v>250000</v>
      </c>
      <c r="Q83" s="75">
        <v>205740.23</v>
      </c>
      <c r="R83" s="78">
        <v>196107.25</v>
      </c>
      <c r="S83" s="83">
        <v>275000</v>
      </c>
      <c r="T83" s="13">
        <v>348747.06</v>
      </c>
      <c r="U83" s="18">
        <v>344742.61</v>
      </c>
      <c r="V83" s="64">
        <v>350000</v>
      </c>
      <c r="W83" s="52">
        <v>350000</v>
      </c>
      <c r="X83" s="18">
        <v>179370.65</v>
      </c>
      <c r="Y83" s="18"/>
      <c r="Z83" s="19">
        <v>385000</v>
      </c>
      <c r="AA83" s="19"/>
      <c r="AB83" s="19">
        <v>385000</v>
      </c>
      <c r="AC83" s="19"/>
      <c r="AD83" s="19">
        <f t="shared" si="11"/>
        <v>385000</v>
      </c>
      <c r="AE83" s="43" t="s">
        <v>1287</v>
      </c>
      <c r="AF83" s="122" t="s">
        <v>1292</v>
      </c>
      <c r="AG83" s="122" t="s">
        <v>1293</v>
      </c>
      <c r="AI83" s="52">
        <f t="shared" si="12"/>
        <v>385000</v>
      </c>
      <c r="AJ83" s="53">
        <f t="shared" si="13"/>
        <v>385000</v>
      </c>
      <c r="AK83" s="53">
        <f t="shared" si="14"/>
        <v>385000</v>
      </c>
      <c r="AL83" s="53">
        <f t="shared" si="15"/>
        <v>385000</v>
      </c>
    </row>
    <row r="84" spans="1:47" x14ac:dyDescent="0.3">
      <c r="A84" s="70" t="s">
        <v>1294</v>
      </c>
      <c r="B84" s="70" t="s">
        <v>624</v>
      </c>
      <c r="C84" s="75">
        <v>6899.26</v>
      </c>
      <c r="D84" s="75">
        <v>0</v>
      </c>
      <c r="E84" s="75">
        <v>0</v>
      </c>
      <c r="F84" s="75">
        <v>0</v>
      </c>
      <c r="G84" s="76">
        <v>0</v>
      </c>
      <c r="H84" s="75">
        <v>0</v>
      </c>
      <c r="I84" s="75">
        <v>0</v>
      </c>
      <c r="J84" s="76">
        <v>52000</v>
      </c>
      <c r="K84" s="75">
        <v>52000</v>
      </c>
      <c r="L84" s="75">
        <v>0</v>
      </c>
      <c r="M84" s="76">
        <v>0</v>
      </c>
      <c r="N84" s="75">
        <v>42500</v>
      </c>
      <c r="O84" s="75">
        <v>0</v>
      </c>
      <c r="P84" s="76">
        <v>4000</v>
      </c>
      <c r="Q84" s="75">
        <v>1188016.04</v>
      </c>
      <c r="R84" s="80">
        <v>176930.01</v>
      </c>
      <c r="S84" s="81">
        <v>0</v>
      </c>
      <c r="T84" s="13">
        <v>127553.2</v>
      </c>
      <c r="U84" s="18">
        <v>43031.06</v>
      </c>
      <c r="V84" s="17">
        <v>0</v>
      </c>
      <c r="W84" s="18">
        <v>0</v>
      </c>
      <c r="X84" s="18">
        <v>0</v>
      </c>
      <c r="Y84" s="18"/>
      <c r="Z84" s="19">
        <v>0</v>
      </c>
      <c r="AA84" s="19"/>
      <c r="AB84" s="19">
        <v>0</v>
      </c>
      <c r="AC84" s="19"/>
      <c r="AD84" s="19">
        <f t="shared" si="11"/>
        <v>0</v>
      </c>
      <c r="AI84" s="52">
        <f t="shared" si="12"/>
        <v>0</v>
      </c>
      <c r="AJ84" s="53">
        <f t="shared" si="13"/>
        <v>0</v>
      </c>
      <c r="AK84" s="53">
        <f t="shared" si="14"/>
        <v>0</v>
      </c>
      <c r="AL84" s="53">
        <f t="shared" si="15"/>
        <v>0</v>
      </c>
    </row>
    <row r="85" spans="1:47" x14ac:dyDescent="0.3">
      <c r="A85" s="70" t="s">
        <v>1295</v>
      </c>
      <c r="B85" s="70" t="s">
        <v>509</v>
      </c>
      <c r="C85" s="75">
        <v>10094.02</v>
      </c>
      <c r="D85" s="75">
        <v>8632.0300000000007</v>
      </c>
      <c r="E85" s="75">
        <v>104640</v>
      </c>
      <c r="F85" s="75">
        <v>25775.86</v>
      </c>
      <c r="G85" s="76">
        <v>20000</v>
      </c>
      <c r="H85" s="75">
        <v>20000</v>
      </c>
      <c r="I85" s="75">
        <v>752.11</v>
      </c>
      <c r="J85" s="76">
        <v>20000</v>
      </c>
      <c r="K85" s="75">
        <v>12948.04</v>
      </c>
      <c r="L85" s="75">
        <v>9364.9500000000007</v>
      </c>
      <c r="M85" s="76">
        <v>70000</v>
      </c>
      <c r="N85" s="75">
        <v>70000</v>
      </c>
      <c r="O85" s="75">
        <v>48548.43</v>
      </c>
      <c r="P85" s="76">
        <v>60000</v>
      </c>
      <c r="Q85" s="75">
        <v>58997.17</v>
      </c>
      <c r="R85" s="80">
        <v>0</v>
      </c>
      <c r="S85" s="81">
        <v>57000</v>
      </c>
      <c r="T85" s="13">
        <v>60000</v>
      </c>
      <c r="U85" s="18">
        <v>35705.480000000003</v>
      </c>
      <c r="V85" s="17">
        <v>0</v>
      </c>
      <c r="W85" s="18">
        <v>0</v>
      </c>
      <c r="X85" s="18">
        <v>0</v>
      </c>
      <c r="Y85" s="18"/>
      <c r="Z85" s="19">
        <v>0</v>
      </c>
      <c r="AA85" s="19"/>
      <c r="AB85" s="19">
        <v>0</v>
      </c>
      <c r="AC85" s="19"/>
      <c r="AD85" s="19">
        <f t="shared" si="11"/>
        <v>0</v>
      </c>
      <c r="AF85" s="62"/>
      <c r="AI85" s="52">
        <f t="shared" si="12"/>
        <v>0</v>
      </c>
      <c r="AJ85" s="53">
        <f t="shared" si="13"/>
        <v>0</v>
      </c>
      <c r="AK85" s="53">
        <f t="shared" si="14"/>
        <v>0</v>
      </c>
      <c r="AL85" s="53">
        <f t="shared" si="15"/>
        <v>0</v>
      </c>
    </row>
    <row r="86" spans="1:47" s="68" customFormat="1" x14ac:dyDescent="0.3">
      <c r="A86" s="84" t="s">
        <v>87</v>
      </c>
      <c r="B86" s="84" t="s">
        <v>1296</v>
      </c>
      <c r="C86" s="85">
        <f>SUM(C47:C85)</f>
        <v>1073872.9100000001</v>
      </c>
      <c r="D86" s="85">
        <f t="shared" ref="D86:O86" si="16">SUM(D47:D85)</f>
        <v>992030.71000000008</v>
      </c>
      <c r="E86" s="85">
        <f t="shared" si="16"/>
        <v>1411849.26</v>
      </c>
      <c r="F86" s="85">
        <f t="shared" si="16"/>
        <v>870153.55</v>
      </c>
      <c r="G86" s="85">
        <f>SUM(G47:G85)</f>
        <v>1128544.3599999999</v>
      </c>
      <c r="H86" s="85">
        <f t="shared" si="16"/>
        <v>1158544.3599999999</v>
      </c>
      <c r="I86" s="85">
        <f t="shared" si="16"/>
        <v>1076723.5700000003</v>
      </c>
      <c r="J86" s="85">
        <f>SUM(J47:J85)</f>
        <v>1371552.8539191599</v>
      </c>
      <c r="K86" s="85">
        <f t="shared" si="16"/>
        <v>1360552.8499999999</v>
      </c>
      <c r="L86" s="85">
        <f t="shared" si="16"/>
        <v>1179612.5699999998</v>
      </c>
      <c r="M86" s="85">
        <f>SUM(M47:M85)</f>
        <v>1423941.29</v>
      </c>
      <c r="N86" s="85">
        <f t="shared" si="16"/>
        <v>1466441.29</v>
      </c>
      <c r="O86" s="85">
        <f t="shared" si="16"/>
        <v>1400527.0899999999</v>
      </c>
      <c r="P86" s="85">
        <v>1528773.6227083651</v>
      </c>
      <c r="Q86" s="85">
        <f>SUM(Q47:Q85)</f>
        <v>3045051.3099999996</v>
      </c>
      <c r="R86" s="85">
        <f>SUM(R47:R85)</f>
        <v>1903455.26</v>
      </c>
      <c r="S86" s="85">
        <f>SUM(S56:S85)</f>
        <v>1961499.73</v>
      </c>
      <c r="T86" s="85">
        <f>SUM(T47:T85)</f>
        <v>2792949.7300000004</v>
      </c>
      <c r="U86" s="85">
        <f>SUM(U47:U85)</f>
        <v>2611309.98</v>
      </c>
      <c r="V86" s="85">
        <f>SUM(V56:V85)</f>
        <v>2595373</v>
      </c>
      <c r="W86" s="85">
        <f>SUM(W56:W85)</f>
        <v>2595373</v>
      </c>
      <c r="X86" s="85">
        <f>SUM(X56:X85)</f>
        <v>1019526.5300000001</v>
      </c>
      <c r="Y86" s="85"/>
      <c r="Z86" s="85">
        <f>SUM(Z45:Z85)</f>
        <v>2865434</v>
      </c>
      <c r="AA86" s="85">
        <f t="shared" ref="AA86:AD86" si="17">SUM(AA45:AA85)</f>
        <v>4445</v>
      </c>
      <c r="AB86" s="85">
        <f t="shared" si="17"/>
        <v>2869879</v>
      </c>
      <c r="AC86" s="85">
        <f t="shared" si="17"/>
        <v>0</v>
      </c>
      <c r="AD86" s="85">
        <f t="shared" si="17"/>
        <v>2869879</v>
      </c>
      <c r="AE86" s="85"/>
      <c r="AF86" s="67"/>
      <c r="AG86" s="67"/>
      <c r="AH86" s="67"/>
      <c r="AI86" s="85">
        <f>SUM(AI56:AI85)</f>
        <v>2869879</v>
      </c>
      <c r="AJ86" s="85">
        <f>SUM(AJ56:AJ85)</f>
        <v>2869879</v>
      </c>
      <c r="AK86" s="85">
        <f t="shared" ref="AK86:AL86" si="18">SUM(AK56:AK85)</f>
        <v>2869879</v>
      </c>
      <c r="AL86" s="85">
        <f t="shared" si="18"/>
        <v>2869879</v>
      </c>
      <c r="AM86" s="43"/>
      <c r="AN86" s="43"/>
      <c r="AO86" s="43"/>
      <c r="AP86" s="43"/>
      <c r="AQ86" s="43"/>
      <c r="AR86" s="43"/>
      <c r="AS86" s="43"/>
      <c r="AT86" s="43"/>
      <c r="AU86" s="43"/>
    </row>
    <row r="87" spans="1:47" x14ac:dyDescent="0.3">
      <c r="A87" s="7" t="s">
        <v>1297</v>
      </c>
      <c r="B87" s="7" t="s">
        <v>1298</v>
      </c>
      <c r="C87" s="9">
        <v>0</v>
      </c>
      <c r="D87" s="9"/>
      <c r="E87" s="9">
        <v>0</v>
      </c>
      <c r="F87" s="9"/>
      <c r="G87" s="10"/>
      <c r="H87" s="9"/>
      <c r="I87" s="9"/>
      <c r="J87" s="10"/>
      <c r="K87" s="9"/>
      <c r="L87" s="9"/>
      <c r="M87" s="10"/>
      <c r="N87" s="9"/>
      <c r="O87" s="9"/>
      <c r="P87" s="10"/>
      <c r="S87" s="49"/>
      <c r="V87" s="49"/>
      <c r="Z87" s="19"/>
      <c r="AA87" s="19"/>
      <c r="AB87" s="19"/>
      <c r="AC87" s="19"/>
      <c r="AD87" s="19"/>
      <c r="AJ87" s="53"/>
      <c r="AK87" s="53"/>
      <c r="AL87" s="53"/>
    </row>
    <row r="88" spans="1:47" x14ac:dyDescent="0.3">
      <c r="A88" s="7" t="s">
        <v>1299</v>
      </c>
      <c r="B88" s="7" t="s">
        <v>1300</v>
      </c>
      <c r="C88" s="16">
        <v>0</v>
      </c>
      <c r="D88" s="9">
        <v>0</v>
      </c>
      <c r="E88" s="16">
        <v>0</v>
      </c>
      <c r="F88" s="9">
        <v>0</v>
      </c>
      <c r="G88" s="14">
        <v>0</v>
      </c>
      <c r="H88" s="13">
        <v>0</v>
      </c>
      <c r="I88" s="13">
        <v>0</v>
      </c>
      <c r="J88" s="14">
        <v>0</v>
      </c>
      <c r="K88" s="13">
        <v>0</v>
      </c>
      <c r="L88" s="13">
        <v>11602.33</v>
      </c>
      <c r="M88" s="14">
        <v>0</v>
      </c>
      <c r="N88" s="13">
        <v>0</v>
      </c>
      <c r="O88" s="13">
        <v>0</v>
      </c>
      <c r="P88" s="14">
        <v>0</v>
      </c>
      <c r="Q88" s="53">
        <v>0</v>
      </c>
      <c r="R88" s="52">
        <v>0</v>
      </c>
      <c r="S88" s="64">
        <v>0</v>
      </c>
      <c r="T88" s="18">
        <v>0</v>
      </c>
      <c r="U88" s="53">
        <v>0</v>
      </c>
      <c r="V88" s="54">
        <v>0</v>
      </c>
      <c r="W88" s="53">
        <v>0</v>
      </c>
      <c r="X88" s="53">
        <v>0</v>
      </c>
      <c r="Y88" s="53"/>
      <c r="Z88" s="19">
        <v>0</v>
      </c>
      <c r="AA88" s="19"/>
      <c r="AB88" s="19">
        <v>0</v>
      </c>
      <c r="AC88" s="19"/>
      <c r="AD88" s="19">
        <f t="shared" ref="AD88:AD105" si="19">AB88</f>
        <v>0</v>
      </c>
      <c r="AI88" s="52">
        <f t="shared" ref="AI88:AI105" si="20">AD88</f>
        <v>0</v>
      </c>
      <c r="AJ88" s="53">
        <v>0</v>
      </c>
      <c r="AK88" s="53">
        <v>0</v>
      </c>
      <c r="AL88" s="53">
        <v>0</v>
      </c>
    </row>
    <row r="89" spans="1:47" x14ac:dyDescent="0.3">
      <c r="A89" s="7" t="s">
        <v>1301</v>
      </c>
      <c r="B89" s="7" t="s">
        <v>1302</v>
      </c>
      <c r="C89" s="16">
        <v>32788.379999999997</v>
      </c>
      <c r="D89" s="16">
        <v>0</v>
      </c>
      <c r="E89" s="16">
        <v>33668.94</v>
      </c>
      <c r="F89" s="16">
        <v>0</v>
      </c>
      <c r="G89" s="14">
        <v>34573.15</v>
      </c>
      <c r="H89" s="13">
        <v>34573.15</v>
      </c>
      <c r="I89" s="13">
        <v>0</v>
      </c>
      <c r="J89" s="14">
        <v>35501.64</v>
      </c>
      <c r="K89" s="13">
        <v>35501.64</v>
      </c>
      <c r="L89" s="13">
        <v>0</v>
      </c>
      <c r="M89" s="14">
        <v>0</v>
      </c>
      <c r="N89" s="13">
        <v>0</v>
      </c>
      <c r="O89" s="13">
        <v>0</v>
      </c>
      <c r="P89" s="14">
        <v>0</v>
      </c>
      <c r="Q89" s="53">
        <v>0</v>
      </c>
      <c r="R89" s="52">
        <v>0</v>
      </c>
      <c r="S89" s="64">
        <v>0</v>
      </c>
      <c r="T89" s="18">
        <v>0</v>
      </c>
      <c r="U89" s="53">
        <v>0</v>
      </c>
      <c r="V89" s="54">
        <v>0</v>
      </c>
      <c r="W89" s="53">
        <v>0</v>
      </c>
      <c r="X89" s="53">
        <v>0</v>
      </c>
      <c r="Y89" s="53"/>
      <c r="Z89" s="19">
        <v>0</v>
      </c>
      <c r="AA89" s="19"/>
      <c r="AB89" s="19">
        <v>0</v>
      </c>
      <c r="AC89" s="19"/>
      <c r="AD89" s="19">
        <f t="shared" si="19"/>
        <v>0</v>
      </c>
      <c r="AI89" s="52">
        <f t="shared" si="20"/>
        <v>0</v>
      </c>
      <c r="AJ89" s="53">
        <v>0</v>
      </c>
      <c r="AK89" s="53">
        <v>0</v>
      </c>
      <c r="AL89" s="53">
        <v>0</v>
      </c>
    </row>
    <row r="90" spans="1:47" x14ac:dyDescent="0.3">
      <c r="A90" s="7" t="s">
        <v>1303</v>
      </c>
      <c r="B90" s="7" t="s">
        <v>1091</v>
      </c>
      <c r="C90" s="9">
        <v>0</v>
      </c>
      <c r="D90" s="9">
        <v>0</v>
      </c>
      <c r="E90" s="9">
        <v>0</v>
      </c>
      <c r="F90" s="9">
        <v>0</v>
      </c>
      <c r="G90" s="14">
        <v>0</v>
      </c>
      <c r="H90" s="13">
        <v>0</v>
      </c>
      <c r="I90" s="13">
        <v>0</v>
      </c>
      <c r="J90" s="14">
        <v>0</v>
      </c>
      <c r="K90" s="13">
        <v>0</v>
      </c>
      <c r="L90" s="13">
        <v>0</v>
      </c>
      <c r="M90" s="14">
        <v>43596.34</v>
      </c>
      <c r="N90" s="13">
        <v>43596.34</v>
      </c>
      <c r="O90" s="13">
        <v>0</v>
      </c>
      <c r="P90" s="14">
        <v>62033.05</v>
      </c>
      <c r="Q90" s="53">
        <v>62033.05</v>
      </c>
      <c r="R90" s="52">
        <v>0</v>
      </c>
      <c r="S90" s="64">
        <v>62854.17</v>
      </c>
      <c r="T90" s="18">
        <v>62854.17</v>
      </c>
      <c r="U90" s="53">
        <v>0</v>
      </c>
      <c r="V90" s="54">
        <v>64291.13</v>
      </c>
      <c r="W90" s="53">
        <v>64291.13</v>
      </c>
      <c r="X90" s="53">
        <v>64291.13</v>
      </c>
      <c r="Y90" s="53"/>
      <c r="Z90" s="19">
        <v>58068.58</v>
      </c>
      <c r="AA90" s="19"/>
      <c r="AB90" s="19">
        <v>58068.58</v>
      </c>
      <c r="AC90" s="19"/>
      <c r="AD90" s="19">
        <f t="shared" si="19"/>
        <v>58068.58</v>
      </c>
      <c r="AI90" s="52">
        <f t="shared" si="20"/>
        <v>58068.58</v>
      </c>
      <c r="AJ90" s="53">
        <v>58068.58</v>
      </c>
      <c r="AK90" s="53">
        <v>58068.58</v>
      </c>
      <c r="AL90" s="53">
        <v>58068.58</v>
      </c>
    </row>
    <row r="91" spans="1:47" x14ac:dyDescent="0.3">
      <c r="A91" s="7" t="s">
        <v>1304</v>
      </c>
      <c r="B91" s="7" t="s">
        <v>1305</v>
      </c>
      <c r="C91" s="16">
        <v>20965.669999999998</v>
      </c>
      <c r="D91" s="16">
        <v>0</v>
      </c>
      <c r="E91" s="16">
        <v>21494.66</v>
      </c>
      <c r="F91" s="16">
        <v>0</v>
      </c>
      <c r="G91" s="14">
        <v>21900.21</v>
      </c>
      <c r="H91" s="13">
        <v>21900.21</v>
      </c>
      <c r="I91" s="13">
        <v>0</v>
      </c>
      <c r="J91" s="14">
        <v>22780.03</v>
      </c>
      <c r="K91" s="13">
        <v>22780.03</v>
      </c>
      <c r="L91" s="13">
        <v>0</v>
      </c>
      <c r="M91" s="14">
        <v>23162.78</v>
      </c>
      <c r="N91" s="13">
        <v>23162.78</v>
      </c>
      <c r="O91" s="13">
        <v>0</v>
      </c>
      <c r="P91" s="14">
        <v>23747.21</v>
      </c>
      <c r="Q91" s="53">
        <v>23747.21</v>
      </c>
      <c r="R91" s="52">
        <v>0</v>
      </c>
      <c r="S91" s="64">
        <v>24346.48</v>
      </c>
      <c r="T91" s="18">
        <v>24346.48</v>
      </c>
      <c r="U91" s="53">
        <v>0</v>
      </c>
      <c r="V91" s="54">
        <v>24960.880000000001</v>
      </c>
      <c r="W91" s="53">
        <v>24960.880000000001</v>
      </c>
      <c r="X91" s="53">
        <v>12402.68</v>
      </c>
      <c r="Y91" s="53"/>
      <c r="Z91" s="19">
        <v>25590.5</v>
      </c>
      <c r="AA91" s="19"/>
      <c r="AB91" s="19">
        <v>25590.5</v>
      </c>
      <c r="AC91" s="19"/>
      <c r="AD91" s="19">
        <f t="shared" si="19"/>
        <v>25590.5</v>
      </c>
      <c r="AI91" s="52">
        <f t="shared" si="20"/>
        <v>25590.5</v>
      </c>
      <c r="AJ91" s="53">
        <v>25590.5</v>
      </c>
      <c r="AK91" s="53">
        <v>25590.5</v>
      </c>
      <c r="AL91" s="53">
        <v>25590.5</v>
      </c>
    </row>
    <row r="92" spans="1:47" x14ac:dyDescent="0.3">
      <c r="A92" s="7" t="s">
        <v>1306</v>
      </c>
      <c r="B92" s="7" t="s">
        <v>1307</v>
      </c>
      <c r="C92" s="16">
        <v>8633.16</v>
      </c>
      <c r="D92" s="16">
        <v>0</v>
      </c>
      <c r="E92" s="16">
        <v>9007.23</v>
      </c>
      <c r="F92" s="16">
        <v>-0.01</v>
      </c>
      <c r="G92" s="14">
        <v>9397.59</v>
      </c>
      <c r="H92" s="13">
        <v>65368.55</v>
      </c>
      <c r="I92" s="13">
        <v>0</v>
      </c>
      <c r="J92" s="14">
        <v>0</v>
      </c>
      <c r="K92" s="13">
        <v>0</v>
      </c>
      <c r="L92" s="13">
        <v>0</v>
      </c>
      <c r="M92" s="14">
        <v>0</v>
      </c>
      <c r="N92" s="13">
        <v>0</v>
      </c>
      <c r="O92" s="13">
        <v>0</v>
      </c>
      <c r="P92" s="14">
        <v>0</v>
      </c>
      <c r="Q92" s="53">
        <v>0</v>
      </c>
      <c r="R92" s="52">
        <v>0</v>
      </c>
      <c r="S92" s="64">
        <v>0</v>
      </c>
      <c r="T92" s="18">
        <v>0</v>
      </c>
      <c r="U92" s="53">
        <v>0</v>
      </c>
      <c r="V92" s="54">
        <v>0</v>
      </c>
      <c r="W92" s="53">
        <v>0</v>
      </c>
      <c r="X92" s="53">
        <v>0</v>
      </c>
      <c r="Y92" s="53"/>
      <c r="Z92" s="19">
        <v>0</v>
      </c>
      <c r="AA92" s="19"/>
      <c r="AB92" s="19">
        <v>0</v>
      </c>
      <c r="AC92" s="19"/>
      <c r="AD92" s="19">
        <f t="shared" si="19"/>
        <v>0</v>
      </c>
      <c r="AI92" s="52">
        <f t="shared" si="20"/>
        <v>0</v>
      </c>
      <c r="AJ92" s="53">
        <v>0</v>
      </c>
      <c r="AK92" s="53">
        <v>0</v>
      </c>
      <c r="AL92" s="53">
        <v>0</v>
      </c>
    </row>
    <row r="93" spans="1:47" x14ac:dyDescent="0.3">
      <c r="A93" s="7" t="s">
        <v>1308</v>
      </c>
      <c r="B93" s="7" t="s">
        <v>1309</v>
      </c>
      <c r="C93" s="9">
        <v>0</v>
      </c>
      <c r="D93" s="9">
        <v>0</v>
      </c>
      <c r="E93" s="9">
        <v>0</v>
      </c>
      <c r="F93" s="9">
        <v>0</v>
      </c>
      <c r="G93" s="14">
        <v>0</v>
      </c>
      <c r="H93" s="13">
        <v>0</v>
      </c>
      <c r="I93" s="13">
        <v>0</v>
      </c>
      <c r="J93" s="14">
        <v>17372.09</v>
      </c>
      <c r="K93" s="13">
        <v>17372.09</v>
      </c>
      <c r="L93" s="13">
        <v>0</v>
      </c>
      <c r="M93" s="14">
        <v>18805.849999999999</v>
      </c>
      <c r="N93" s="13">
        <v>18805.849999999999</v>
      </c>
      <c r="O93" s="13">
        <v>0</v>
      </c>
      <c r="P93" s="14">
        <v>18132.310000000001</v>
      </c>
      <c r="Q93" s="53">
        <v>18132.310000000001</v>
      </c>
      <c r="R93" s="52">
        <v>0</v>
      </c>
      <c r="S93" s="64">
        <v>18521.400000000001</v>
      </c>
      <c r="T93" s="18">
        <v>18521.400000000001</v>
      </c>
      <c r="U93" s="53">
        <v>0</v>
      </c>
      <c r="V93" s="54">
        <v>18918.830000000002</v>
      </c>
      <c r="W93" s="53">
        <v>18918.830000000002</v>
      </c>
      <c r="X93" s="53">
        <v>9409.2099999999991</v>
      </c>
      <c r="Y93" s="53"/>
      <c r="Z93" s="19">
        <v>19324.77</v>
      </c>
      <c r="AA93" s="19"/>
      <c r="AB93" s="19">
        <v>19324.77</v>
      </c>
      <c r="AC93" s="19"/>
      <c r="AD93" s="19">
        <f t="shared" si="19"/>
        <v>19324.77</v>
      </c>
      <c r="AI93" s="52">
        <f t="shared" si="20"/>
        <v>19324.77</v>
      </c>
      <c r="AJ93" s="53">
        <v>19324.77</v>
      </c>
      <c r="AK93" s="53">
        <v>19324.77</v>
      </c>
      <c r="AL93" s="53">
        <v>19324.77</v>
      </c>
    </row>
    <row r="94" spans="1:47" x14ac:dyDescent="0.3">
      <c r="A94" s="7" t="s">
        <v>1310</v>
      </c>
      <c r="B94" s="7" t="s">
        <v>1311</v>
      </c>
      <c r="C94" s="16">
        <v>47510.37</v>
      </c>
      <c r="D94" s="16">
        <v>0</v>
      </c>
      <c r="E94" s="16">
        <v>48422.91</v>
      </c>
      <c r="F94" s="16">
        <v>0</v>
      </c>
      <c r="G94" s="14">
        <v>49337.24</v>
      </c>
      <c r="H94" s="13">
        <v>49337.24</v>
      </c>
      <c r="I94" s="13">
        <v>0</v>
      </c>
      <c r="J94" s="14">
        <v>50268.85</v>
      </c>
      <c r="K94" s="13">
        <v>50268.85</v>
      </c>
      <c r="L94" s="13">
        <v>0</v>
      </c>
      <c r="M94" s="14">
        <v>51201.16</v>
      </c>
      <c r="N94" s="13">
        <v>51201.16</v>
      </c>
      <c r="O94" s="13">
        <v>0</v>
      </c>
      <c r="P94" s="14">
        <v>52167.86</v>
      </c>
      <c r="Q94" s="53">
        <v>52167.86</v>
      </c>
      <c r="R94" s="52">
        <v>0</v>
      </c>
      <c r="S94" s="64">
        <v>53152.9</v>
      </c>
      <c r="T94" s="18">
        <v>53152.9</v>
      </c>
      <c r="U94" s="53">
        <v>0</v>
      </c>
      <c r="V94" s="54">
        <v>54156.55</v>
      </c>
      <c r="W94" s="53">
        <v>54156.55</v>
      </c>
      <c r="X94" s="53">
        <v>26951.64</v>
      </c>
      <c r="Y94" s="53"/>
      <c r="Z94" s="19">
        <v>55178.83</v>
      </c>
      <c r="AA94" s="19"/>
      <c r="AB94" s="19">
        <v>55178.83</v>
      </c>
      <c r="AC94" s="19"/>
      <c r="AD94" s="19">
        <f t="shared" si="19"/>
        <v>55178.83</v>
      </c>
      <c r="AF94" s="26"/>
      <c r="AI94" s="52">
        <f t="shared" si="20"/>
        <v>55178.83</v>
      </c>
      <c r="AJ94" s="53">
        <v>55178.83</v>
      </c>
      <c r="AK94" s="53">
        <v>55178.83</v>
      </c>
      <c r="AL94" s="53">
        <v>55178.83</v>
      </c>
    </row>
    <row r="95" spans="1:47" x14ac:dyDescent="0.3">
      <c r="A95" s="7" t="s">
        <v>1312</v>
      </c>
      <c r="B95" s="7" t="s">
        <v>1313</v>
      </c>
      <c r="C95" s="16">
        <v>6012.33</v>
      </c>
      <c r="D95" s="16">
        <v>0</v>
      </c>
      <c r="E95" s="16">
        <v>6243.58</v>
      </c>
      <c r="F95" s="16">
        <v>0</v>
      </c>
      <c r="G95" s="14">
        <v>6399.3</v>
      </c>
      <c r="H95" s="13">
        <v>6399.3</v>
      </c>
      <c r="I95" s="13">
        <v>0</v>
      </c>
      <c r="J95" s="14">
        <v>6628.98</v>
      </c>
      <c r="K95" s="13">
        <v>6628.98</v>
      </c>
      <c r="L95" s="13">
        <v>0</v>
      </c>
      <c r="M95" s="14">
        <v>0</v>
      </c>
      <c r="N95" s="13">
        <v>0</v>
      </c>
      <c r="O95" s="13">
        <v>0</v>
      </c>
      <c r="P95" s="14">
        <v>0</v>
      </c>
      <c r="Q95" s="53">
        <v>0</v>
      </c>
      <c r="R95" s="52">
        <v>0</v>
      </c>
      <c r="S95" s="64">
        <v>0</v>
      </c>
      <c r="T95" s="18">
        <v>0</v>
      </c>
      <c r="U95" s="53">
        <v>0</v>
      </c>
      <c r="V95" s="54">
        <v>0</v>
      </c>
      <c r="W95" s="53">
        <v>0</v>
      </c>
      <c r="X95" s="53">
        <v>0</v>
      </c>
      <c r="Y95" s="53"/>
      <c r="Z95" s="19">
        <v>0</v>
      </c>
      <c r="AA95" s="19"/>
      <c r="AB95" s="19">
        <v>0</v>
      </c>
      <c r="AC95" s="19"/>
      <c r="AD95" s="19">
        <f t="shared" si="19"/>
        <v>0</v>
      </c>
      <c r="AI95" s="52">
        <f t="shared" si="20"/>
        <v>0</v>
      </c>
      <c r="AJ95" s="53">
        <v>0</v>
      </c>
      <c r="AK95" s="53">
        <v>0</v>
      </c>
      <c r="AL95" s="53">
        <v>0</v>
      </c>
    </row>
    <row r="96" spans="1:47" x14ac:dyDescent="0.3">
      <c r="A96" s="7" t="s">
        <v>1314</v>
      </c>
      <c r="B96" s="7" t="s">
        <v>1101</v>
      </c>
      <c r="C96" s="16">
        <v>41649.019999999997</v>
      </c>
      <c r="D96" s="16">
        <v>0</v>
      </c>
      <c r="E96" s="16">
        <v>42584.959999999999</v>
      </c>
      <c r="F96" s="16">
        <v>0</v>
      </c>
      <c r="G96" s="14">
        <v>43524</v>
      </c>
      <c r="H96" s="13">
        <v>43524</v>
      </c>
      <c r="I96" s="13">
        <v>0</v>
      </c>
      <c r="J96" s="14">
        <v>44456.82</v>
      </c>
      <c r="K96" s="13">
        <v>44456.82</v>
      </c>
      <c r="L96" s="13">
        <v>0</v>
      </c>
      <c r="M96" s="14">
        <v>45509.75</v>
      </c>
      <c r="N96" s="13">
        <v>45509.75</v>
      </c>
      <c r="O96" s="13">
        <v>0</v>
      </c>
      <c r="P96" s="14">
        <v>46504.18</v>
      </c>
      <c r="Q96" s="53">
        <v>46504.18</v>
      </c>
      <c r="R96" s="52">
        <v>0</v>
      </c>
      <c r="S96" s="64">
        <v>23632.31</v>
      </c>
      <c r="T96" s="18">
        <v>23632.31</v>
      </c>
      <c r="U96" s="53">
        <v>0</v>
      </c>
      <c r="V96" s="54">
        <v>0</v>
      </c>
      <c r="W96" s="53">
        <v>0</v>
      </c>
      <c r="X96" s="53">
        <v>0</v>
      </c>
      <c r="Y96" s="53"/>
      <c r="Z96" s="19">
        <v>0</v>
      </c>
      <c r="AA96" s="19"/>
      <c r="AB96" s="19">
        <v>0</v>
      </c>
      <c r="AC96" s="19"/>
      <c r="AD96" s="19">
        <f t="shared" si="19"/>
        <v>0</v>
      </c>
      <c r="AI96" s="52">
        <f t="shared" si="20"/>
        <v>0</v>
      </c>
      <c r="AJ96" s="53">
        <v>0</v>
      </c>
      <c r="AK96" s="53">
        <v>0</v>
      </c>
      <c r="AL96" s="53">
        <v>0</v>
      </c>
    </row>
    <row r="97" spans="1:45" x14ac:dyDescent="0.3">
      <c r="A97" s="7" t="s">
        <v>1315</v>
      </c>
      <c r="B97" s="7" t="s">
        <v>1103</v>
      </c>
      <c r="C97" s="16">
        <v>0</v>
      </c>
      <c r="D97" s="9">
        <v>0</v>
      </c>
      <c r="E97" s="16">
        <v>0</v>
      </c>
      <c r="F97" s="9">
        <v>0</v>
      </c>
      <c r="G97" s="14">
        <v>0</v>
      </c>
      <c r="H97" s="13">
        <v>0</v>
      </c>
      <c r="I97" s="13">
        <v>0</v>
      </c>
      <c r="J97" s="14">
        <v>0</v>
      </c>
      <c r="K97" s="13">
        <v>0</v>
      </c>
      <c r="L97" s="13">
        <v>8502.92</v>
      </c>
      <c r="M97" s="14">
        <v>16557.86</v>
      </c>
      <c r="N97" s="13">
        <v>16557.86</v>
      </c>
      <c r="O97" s="13">
        <v>14774.57</v>
      </c>
      <c r="P97" s="14">
        <v>14051.47</v>
      </c>
      <c r="Q97" s="53">
        <v>14051.47</v>
      </c>
      <c r="R97" s="52">
        <v>13530.5</v>
      </c>
      <c r="S97" s="64">
        <v>12910.63</v>
      </c>
      <c r="T97" s="18">
        <v>12910.63</v>
      </c>
      <c r="U97" s="53">
        <v>12382.76</v>
      </c>
      <c r="V97" s="54">
        <v>11749.16</v>
      </c>
      <c r="W97" s="53">
        <v>11749.16</v>
      </c>
      <c r="X97" s="53">
        <v>6168.23</v>
      </c>
      <c r="Y97" s="53"/>
      <c r="Z97" s="18">
        <v>10631.4</v>
      </c>
      <c r="AA97" s="18"/>
      <c r="AB97" s="18">
        <v>10631.4</v>
      </c>
      <c r="AC97" s="18"/>
      <c r="AD97" s="18">
        <f t="shared" si="19"/>
        <v>10631.4</v>
      </c>
      <c r="AI97" s="52">
        <f t="shared" si="20"/>
        <v>10631.4</v>
      </c>
      <c r="AJ97" s="53">
        <v>10631.4</v>
      </c>
      <c r="AK97" s="53">
        <v>10631.4</v>
      </c>
      <c r="AL97" s="53">
        <v>10631.4</v>
      </c>
    </row>
    <row r="98" spans="1:45" x14ac:dyDescent="0.3">
      <c r="A98" s="7" t="s">
        <v>1316</v>
      </c>
      <c r="B98" s="7" t="s">
        <v>1317</v>
      </c>
      <c r="C98" s="9">
        <v>0</v>
      </c>
      <c r="D98" s="9">
        <v>0</v>
      </c>
      <c r="E98" s="9">
        <v>0</v>
      </c>
      <c r="F98" s="9">
        <v>0</v>
      </c>
      <c r="G98" s="14">
        <v>0</v>
      </c>
      <c r="H98" s="13">
        <v>0</v>
      </c>
      <c r="I98" s="13">
        <v>591.75</v>
      </c>
      <c r="J98" s="14">
        <v>3861.91</v>
      </c>
      <c r="K98" s="13">
        <v>3861.91</v>
      </c>
      <c r="L98" s="13">
        <v>3867.33</v>
      </c>
      <c r="M98" s="14">
        <v>2434.15</v>
      </c>
      <c r="N98" s="13">
        <v>2434.15</v>
      </c>
      <c r="O98" s="13">
        <v>3460.32</v>
      </c>
      <c r="P98" s="14">
        <v>3107.69</v>
      </c>
      <c r="Q98" s="53">
        <v>3107.69</v>
      </c>
      <c r="R98" s="52">
        <v>3078.79</v>
      </c>
      <c r="S98" s="64">
        <v>2718.6</v>
      </c>
      <c r="T98" s="18">
        <v>2718.6</v>
      </c>
      <c r="U98" s="53">
        <v>2690.22</v>
      </c>
      <c r="V98" s="54">
        <v>2321.17</v>
      </c>
      <c r="W98" s="53">
        <v>2321.17</v>
      </c>
      <c r="X98" s="53">
        <v>1210.8</v>
      </c>
      <c r="Y98" s="53"/>
      <c r="Z98" s="19">
        <v>1915.23</v>
      </c>
      <c r="AA98" s="19"/>
      <c r="AB98" s="19">
        <v>1915.23</v>
      </c>
      <c r="AC98" s="19"/>
      <c r="AD98" s="19">
        <f t="shared" si="19"/>
        <v>1915.23</v>
      </c>
      <c r="AI98" s="52">
        <f t="shared" si="20"/>
        <v>1915.23</v>
      </c>
      <c r="AJ98" s="53">
        <v>1915.23</v>
      </c>
      <c r="AK98" s="53">
        <v>1915.23</v>
      </c>
      <c r="AL98" s="53">
        <v>1915.23</v>
      </c>
    </row>
    <row r="99" spans="1:45" x14ac:dyDescent="0.3">
      <c r="A99" s="7" t="s">
        <v>1318</v>
      </c>
      <c r="B99" s="7" t="s">
        <v>1319</v>
      </c>
      <c r="C99" s="16">
        <v>119368.33</v>
      </c>
      <c r="D99" s="16">
        <v>0</v>
      </c>
      <c r="E99" s="16">
        <v>119368.32000000001</v>
      </c>
      <c r="F99" s="16">
        <v>0.01</v>
      </c>
      <c r="G99" s="14">
        <v>119368.33</v>
      </c>
      <c r="H99" s="13">
        <v>119368.33</v>
      </c>
      <c r="I99" s="13">
        <v>0</v>
      </c>
      <c r="J99" s="14">
        <v>119368.33</v>
      </c>
      <c r="K99" s="13">
        <v>119368.33</v>
      </c>
      <c r="L99" s="13">
        <v>0</v>
      </c>
      <c r="M99" s="14">
        <v>119368.33</v>
      </c>
      <c r="N99" s="13">
        <v>119368.33</v>
      </c>
      <c r="O99" s="13">
        <v>0</v>
      </c>
      <c r="P99" s="14">
        <v>119368.33</v>
      </c>
      <c r="Q99" s="53">
        <v>119368.33</v>
      </c>
      <c r="R99" s="52">
        <v>0</v>
      </c>
      <c r="S99" s="64">
        <v>119368.33</v>
      </c>
      <c r="T99" s="18">
        <v>119368.33</v>
      </c>
      <c r="U99" s="53">
        <v>0</v>
      </c>
      <c r="V99" s="54">
        <v>119368.33</v>
      </c>
      <c r="W99" s="53">
        <v>119368.33</v>
      </c>
      <c r="X99" s="53">
        <v>59684.160000000003</v>
      </c>
      <c r="Y99" s="53"/>
      <c r="Z99" s="19">
        <v>119368.33</v>
      </c>
      <c r="AA99" s="19"/>
      <c r="AB99" s="19">
        <v>119368.33</v>
      </c>
      <c r="AC99" s="19"/>
      <c r="AD99" s="19">
        <f t="shared" si="19"/>
        <v>119368.33</v>
      </c>
      <c r="AI99" s="52">
        <f t="shared" si="20"/>
        <v>119368.33</v>
      </c>
      <c r="AJ99" s="53">
        <v>119368.33</v>
      </c>
      <c r="AK99" s="53">
        <v>119368.33</v>
      </c>
      <c r="AL99" s="53">
        <v>119368.33</v>
      </c>
    </row>
    <row r="100" spans="1:45" x14ac:dyDescent="0.3">
      <c r="A100" s="7" t="s">
        <v>1320</v>
      </c>
      <c r="B100" s="7" t="s">
        <v>1321</v>
      </c>
      <c r="C100" s="16">
        <v>22818.33</v>
      </c>
      <c r="D100" s="16">
        <v>22769.119999999999</v>
      </c>
      <c r="E100" s="16">
        <v>22289.34</v>
      </c>
      <c r="F100" s="16">
        <v>22946.22</v>
      </c>
      <c r="G100" s="14">
        <v>21746.91</v>
      </c>
      <c r="H100" s="13">
        <v>21746.91</v>
      </c>
      <c r="I100" s="13">
        <v>21698.9</v>
      </c>
      <c r="J100" s="14">
        <v>21190.120000000003</v>
      </c>
      <c r="K100" s="13">
        <v>21190.12</v>
      </c>
      <c r="L100" s="13">
        <v>21141.64</v>
      </c>
      <c r="M100" s="14">
        <v>20621.22</v>
      </c>
      <c r="N100" s="13">
        <v>20621.22</v>
      </c>
      <c r="O100" s="13">
        <v>20566.830000000002</v>
      </c>
      <c r="P100" s="14">
        <v>20036.79</v>
      </c>
      <c r="Q100" s="53">
        <v>20036.79</v>
      </c>
      <c r="R100" s="52">
        <v>19980.93</v>
      </c>
      <c r="S100" s="64">
        <v>19437.52</v>
      </c>
      <c r="T100" s="18">
        <v>19437.52</v>
      </c>
      <c r="U100" s="53">
        <v>19390.63</v>
      </c>
      <c r="V100" s="54">
        <v>18823.12</v>
      </c>
      <c r="W100" s="53">
        <v>18823.12</v>
      </c>
      <c r="X100" s="53">
        <v>9489.32</v>
      </c>
      <c r="Y100" s="53"/>
      <c r="Z100" s="19">
        <v>18193.5</v>
      </c>
      <c r="AA100" s="19"/>
      <c r="AB100" s="19">
        <v>18193.5</v>
      </c>
      <c r="AC100" s="19"/>
      <c r="AD100" s="19">
        <f t="shared" si="19"/>
        <v>18193.5</v>
      </c>
      <c r="AI100" s="52">
        <f t="shared" si="20"/>
        <v>18193.5</v>
      </c>
      <c r="AJ100" s="53">
        <v>18193.5</v>
      </c>
      <c r="AK100" s="53">
        <v>18193.5</v>
      </c>
      <c r="AL100" s="53">
        <v>18193.5</v>
      </c>
    </row>
    <row r="101" spans="1:45" x14ac:dyDescent="0.3">
      <c r="A101" s="7" t="s">
        <v>1322</v>
      </c>
      <c r="B101" s="7" t="s">
        <v>1323</v>
      </c>
      <c r="C101" s="16">
        <v>3360.84</v>
      </c>
      <c r="D101" s="16">
        <v>3336.45</v>
      </c>
      <c r="E101" s="16">
        <v>2986.77</v>
      </c>
      <c r="F101" s="16">
        <v>2964.85</v>
      </c>
      <c r="G101" s="14">
        <v>2596.41</v>
      </c>
      <c r="H101" s="13">
        <v>2596.41</v>
      </c>
      <c r="I101" s="13">
        <v>2166.61</v>
      </c>
      <c r="J101" s="14">
        <v>0</v>
      </c>
      <c r="K101" s="13">
        <v>0</v>
      </c>
      <c r="L101" s="13">
        <v>0</v>
      </c>
      <c r="M101" s="14">
        <v>0</v>
      </c>
      <c r="N101" s="13">
        <v>0</v>
      </c>
      <c r="O101" s="13">
        <v>0</v>
      </c>
      <c r="P101" s="14">
        <v>0</v>
      </c>
      <c r="Q101" s="53">
        <v>0</v>
      </c>
      <c r="R101" s="52">
        <v>0</v>
      </c>
      <c r="S101" s="64">
        <v>0</v>
      </c>
      <c r="T101" s="18">
        <v>0</v>
      </c>
      <c r="U101" s="53">
        <v>0</v>
      </c>
      <c r="V101" s="54">
        <v>0</v>
      </c>
      <c r="W101" s="53">
        <v>0</v>
      </c>
      <c r="X101" s="53">
        <v>0</v>
      </c>
      <c r="Y101" s="53"/>
      <c r="Z101" s="19">
        <v>0</v>
      </c>
      <c r="AA101" s="19"/>
      <c r="AB101" s="19">
        <v>0</v>
      </c>
      <c r="AC101" s="19"/>
      <c r="AD101" s="19">
        <f t="shared" si="19"/>
        <v>0</v>
      </c>
      <c r="AI101" s="52">
        <f t="shared" si="20"/>
        <v>0</v>
      </c>
      <c r="AJ101" s="53">
        <v>0</v>
      </c>
      <c r="AK101" s="53">
        <v>0</v>
      </c>
      <c r="AL101" s="53">
        <v>0</v>
      </c>
    </row>
    <row r="102" spans="1:45" x14ac:dyDescent="0.3">
      <c r="A102" s="7" t="s">
        <v>1324</v>
      </c>
      <c r="B102" s="7" t="s">
        <v>1325</v>
      </c>
      <c r="C102" s="16">
        <v>43217.63</v>
      </c>
      <c r="D102" s="16">
        <v>43070.76</v>
      </c>
      <c r="E102" s="16">
        <v>42305.09</v>
      </c>
      <c r="F102" s="16">
        <v>42997.03</v>
      </c>
      <c r="G102" s="14">
        <v>41390.76</v>
      </c>
      <c r="H102" s="13">
        <v>41390.76</v>
      </c>
      <c r="I102" s="13">
        <v>41273.07</v>
      </c>
      <c r="J102" s="14">
        <v>40459.15</v>
      </c>
      <c r="K102" s="13">
        <v>40459.15</v>
      </c>
      <c r="L102" s="13">
        <v>40344.07</v>
      </c>
      <c r="M102" s="14">
        <v>39526.839999999997</v>
      </c>
      <c r="N102" s="13">
        <v>39526.839999999997</v>
      </c>
      <c r="O102" s="13">
        <v>39385.019999999997</v>
      </c>
      <c r="P102" s="14">
        <v>38560.14</v>
      </c>
      <c r="Q102" s="53">
        <v>38560.14</v>
      </c>
      <c r="R102" s="52">
        <v>38415.519999999997</v>
      </c>
      <c r="S102" s="64">
        <v>37575.1</v>
      </c>
      <c r="T102" s="18">
        <v>37575.1</v>
      </c>
      <c r="U102" s="53">
        <v>37443.79</v>
      </c>
      <c r="V102" s="54">
        <v>36571.449999999997</v>
      </c>
      <c r="W102" s="53">
        <v>36571.449999999997</v>
      </c>
      <c r="X102" s="53">
        <v>18412.36</v>
      </c>
      <c r="Y102" s="53"/>
      <c r="Z102" s="19">
        <v>35549.17</v>
      </c>
      <c r="AA102" s="19"/>
      <c r="AB102" s="19">
        <v>35549.17</v>
      </c>
      <c r="AC102" s="19"/>
      <c r="AD102" s="19">
        <f t="shared" si="19"/>
        <v>35549.17</v>
      </c>
      <c r="AI102" s="52">
        <f t="shared" si="20"/>
        <v>35549.17</v>
      </c>
      <c r="AJ102" s="53">
        <v>35549.17</v>
      </c>
      <c r="AK102" s="53">
        <v>35549.17</v>
      </c>
      <c r="AL102" s="53">
        <v>35549.17</v>
      </c>
    </row>
    <row r="103" spans="1:45" x14ac:dyDescent="0.3">
      <c r="A103" s="7" t="s">
        <v>1326</v>
      </c>
      <c r="B103" s="7" t="s">
        <v>1327</v>
      </c>
      <c r="C103" s="16">
        <v>4020.93</v>
      </c>
      <c r="D103" s="16">
        <v>3943.42</v>
      </c>
      <c r="E103" s="16">
        <v>3831.33</v>
      </c>
      <c r="F103" s="16">
        <v>3750.84</v>
      </c>
      <c r="G103" s="14">
        <v>3636.66</v>
      </c>
      <c r="H103" s="13">
        <v>3636.66</v>
      </c>
      <c r="I103" s="13">
        <v>3313.43</v>
      </c>
      <c r="J103" s="14">
        <v>3434.2446043165469</v>
      </c>
      <c r="K103" s="13">
        <v>3434.24</v>
      </c>
      <c r="L103" s="13">
        <v>1562.25</v>
      </c>
      <c r="M103" s="14">
        <v>0</v>
      </c>
      <c r="N103" s="13">
        <v>0</v>
      </c>
      <c r="O103" s="13">
        <v>0</v>
      </c>
      <c r="P103" s="14">
        <v>0</v>
      </c>
      <c r="Q103" s="53">
        <v>0</v>
      </c>
      <c r="R103" s="52">
        <v>0</v>
      </c>
      <c r="S103" s="64">
        <v>0</v>
      </c>
      <c r="T103" s="18">
        <v>0</v>
      </c>
      <c r="U103" s="53">
        <v>0</v>
      </c>
      <c r="V103" s="54">
        <v>0</v>
      </c>
      <c r="W103" s="53">
        <v>0</v>
      </c>
      <c r="X103" s="53">
        <v>0</v>
      </c>
      <c r="Y103" s="53"/>
      <c r="Z103" s="19">
        <v>0</v>
      </c>
      <c r="AA103" s="19"/>
      <c r="AB103" s="19">
        <v>0</v>
      </c>
      <c r="AC103" s="19"/>
      <c r="AD103" s="19">
        <f t="shared" si="19"/>
        <v>0</v>
      </c>
      <c r="AI103" s="52">
        <f t="shared" si="20"/>
        <v>0</v>
      </c>
      <c r="AJ103" s="53">
        <v>0</v>
      </c>
      <c r="AK103" s="53">
        <v>0</v>
      </c>
      <c r="AL103" s="53">
        <v>0</v>
      </c>
    </row>
    <row r="104" spans="1:45" x14ac:dyDescent="0.3">
      <c r="A104" s="7" t="s">
        <v>1328</v>
      </c>
      <c r="B104" s="7" t="s">
        <v>1329</v>
      </c>
      <c r="C104" s="16">
        <v>6410.34</v>
      </c>
      <c r="D104" s="16">
        <v>5538.96</v>
      </c>
      <c r="E104" s="16">
        <v>5442.84</v>
      </c>
      <c r="F104" s="16">
        <v>5210.18</v>
      </c>
      <c r="G104" s="14">
        <v>4454.04</v>
      </c>
      <c r="H104" s="13">
        <v>4454.04</v>
      </c>
      <c r="I104" s="13">
        <v>4510.5600000000004</v>
      </c>
      <c r="J104" s="14">
        <v>3442.988022284123</v>
      </c>
      <c r="K104" s="13">
        <v>3442.99</v>
      </c>
      <c r="L104" s="13">
        <v>2631.91</v>
      </c>
      <c r="M104" s="14">
        <v>2409.96</v>
      </c>
      <c r="N104" s="13">
        <v>2409.96</v>
      </c>
      <c r="O104" s="13">
        <v>1971.93</v>
      </c>
      <c r="P104" s="14">
        <v>1353.27</v>
      </c>
      <c r="Q104" s="53">
        <v>1353.27</v>
      </c>
      <c r="R104" s="52">
        <v>112.6</v>
      </c>
      <c r="S104" s="64">
        <v>272.95</v>
      </c>
      <c r="T104" s="18">
        <v>272.95</v>
      </c>
      <c r="U104" s="53">
        <v>45.49</v>
      </c>
      <c r="V104" s="54">
        <v>0</v>
      </c>
      <c r="W104" s="53">
        <v>0</v>
      </c>
      <c r="X104" s="53">
        <v>0</v>
      </c>
      <c r="Y104" s="53"/>
      <c r="Z104" s="19">
        <v>0</v>
      </c>
      <c r="AA104" s="19"/>
      <c r="AB104" s="19">
        <v>0</v>
      </c>
      <c r="AC104" s="19"/>
      <c r="AD104" s="19">
        <f t="shared" si="19"/>
        <v>0</v>
      </c>
      <c r="AI104" s="52">
        <f t="shared" si="20"/>
        <v>0</v>
      </c>
      <c r="AJ104" s="53">
        <v>0</v>
      </c>
      <c r="AK104" s="53">
        <v>0</v>
      </c>
      <c r="AL104" s="53">
        <v>0</v>
      </c>
    </row>
    <row r="105" spans="1:45" x14ac:dyDescent="0.3">
      <c r="A105" s="7" t="s">
        <v>1330</v>
      </c>
      <c r="B105" s="7" t="s">
        <v>1331</v>
      </c>
      <c r="C105" s="16">
        <v>22180.47</v>
      </c>
      <c r="D105" s="16">
        <v>21818.43</v>
      </c>
      <c r="E105" s="16">
        <v>21299.91</v>
      </c>
      <c r="F105" s="16">
        <v>20928.150000000001</v>
      </c>
      <c r="G105" s="14">
        <v>20395.7</v>
      </c>
      <c r="H105" s="13">
        <v>20395.7</v>
      </c>
      <c r="I105" s="13">
        <v>20013.95</v>
      </c>
      <c r="J105" s="14">
        <v>19467.21</v>
      </c>
      <c r="K105" s="13">
        <v>19467.21</v>
      </c>
      <c r="L105" s="13">
        <v>8413.8700000000008</v>
      </c>
      <c r="M105" s="14">
        <v>0</v>
      </c>
      <c r="N105" s="13">
        <v>0</v>
      </c>
      <c r="O105" s="13">
        <v>0</v>
      </c>
      <c r="P105" s="14">
        <v>0</v>
      </c>
      <c r="Q105" s="53">
        <v>0</v>
      </c>
      <c r="R105" s="52">
        <v>0</v>
      </c>
      <c r="S105" s="64">
        <v>0</v>
      </c>
      <c r="T105" s="18">
        <v>0</v>
      </c>
      <c r="U105" s="53">
        <v>0</v>
      </c>
      <c r="V105" s="54">
        <v>0</v>
      </c>
      <c r="W105" s="53">
        <v>0</v>
      </c>
      <c r="X105" s="53">
        <v>0</v>
      </c>
      <c r="Y105" s="53"/>
      <c r="Z105" s="19">
        <v>0</v>
      </c>
      <c r="AA105" s="19"/>
      <c r="AB105" s="19">
        <v>0</v>
      </c>
      <c r="AC105" s="19"/>
      <c r="AD105" s="19">
        <f t="shared" si="19"/>
        <v>0</v>
      </c>
      <c r="AI105" s="52">
        <f t="shared" si="20"/>
        <v>0</v>
      </c>
      <c r="AJ105" s="53">
        <v>0</v>
      </c>
      <c r="AK105" s="53">
        <v>0</v>
      </c>
      <c r="AL105" s="53">
        <v>0</v>
      </c>
    </row>
    <row r="106" spans="1:45" s="68" customFormat="1" x14ac:dyDescent="0.3">
      <c r="A106" s="86" t="s">
        <v>87</v>
      </c>
      <c r="B106" s="86" t="s">
        <v>1332</v>
      </c>
      <c r="C106" s="87">
        <f>SUM(C88:C105)</f>
        <v>378935.80000000005</v>
      </c>
      <c r="D106" s="87">
        <f>SUM(D88:D105)</f>
        <v>100477.14000000001</v>
      </c>
      <c r="E106" s="87">
        <f>SUM(E88:E105)</f>
        <v>378945.88000000006</v>
      </c>
      <c r="F106" s="87">
        <f>SUM(F87:F105)</f>
        <v>98797.26999999999</v>
      </c>
      <c r="G106" s="87">
        <f>SUM(G88:G105)</f>
        <v>378720.29999999993</v>
      </c>
      <c r="H106" s="87">
        <f>SUM(H88:H105)</f>
        <v>434691.25999999989</v>
      </c>
      <c r="I106" s="87">
        <f t="shared" ref="I106:O106" si="21">SUM(I88:I105)</f>
        <v>93568.26999999999</v>
      </c>
      <c r="J106" s="87">
        <f>SUM(J89:J105)</f>
        <v>388232.36262660072</v>
      </c>
      <c r="K106" s="87">
        <f t="shared" si="21"/>
        <v>388232.36000000004</v>
      </c>
      <c r="L106" s="87">
        <f t="shared" si="21"/>
        <v>98066.32</v>
      </c>
      <c r="M106" s="87">
        <f>SUM(M88:M105)</f>
        <v>383194.23999999993</v>
      </c>
      <c r="N106" s="87">
        <f t="shared" si="21"/>
        <v>383194.23999999993</v>
      </c>
      <c r="O106" s="87">
        <f t="shared" si="21"/>
        <v>80158.669999999984</v>
      </c>
      <c r="P106" s="87">
        <v>399062.3</v>
      </c>
      <c r="Q106" s="87">
        <f>SUM(Q88:Q105)</f>
        <v>399062.3</v>
      </c>
      <c r="R106" s="87">
        <f>SUM(R90:R105)</f>
        <v>75118.34</v>
      </c>
      <c r="S106" s="87">
        <f>SUM(S88:S105)</f>
        <v>374790.39</v>
      </c>
      <c r="T106" s="87">
        <f>SUM(T88:T105)</f>
        <v>374790.39</v>
      </c>
      <c r="U106" s="87">
        <f>SUM(U88:U105)</f>
        <v>71952.89</v>
      </c>
      <c r="V106" s="87">
        <f>SUM(V90:V102)</f>
        <v>351160.62000000005</v>
      </c>
      <c r="W106" s="87">
        <f>SUM(W88:W105)</f>
        <v>351160.62000000005</v>
      </c>
      <c r="X106" s="87">
        <f>SUM(X88:X105)</f>
        <v>208019.52999999997</v>
      </c>
      <c r="Y106" s="87"/>
      <c r="Z106" s="87">
        <f>SUM(Z88:Z105)</f>
        <v>343820.31</v>
      </c>
      <c r="AA106" s="87">
        <f t="shared" ref="AA106:AD106" si="22">SUM(AA88:AA105)</f>
        <v>0</v>
      </c>
      <c r="AB106" s="87">
        <f t="shared" si="22"/>
        <v>343820.31</v>
      </c>
      <c r="AC106" s="87">
        <f t="shared" si="22"/>
        <v>0</v>
      </c>
      <c r="AD106" s="87">
        <f t="shared" si="22"/>
        <v>343820.31</v>
      </c>
      <c r="AE106" s="87"/>
      <c r="AF106" s="67"/>
      <c r="AG106" s="87"/>
      <c r="AH106" s="87"/>
      <c r="AI106" s="87">
        <f>SUM(AI88:AI105)</f>
        <v>343820.31</v>
      </c>
      <c r="AJ106" s="87">
        <f>SUM(AJ88:AJ105)</f>
        <v>343820.31</v>
      </c>
      <c r="AK106" s="87">
        <f t="shared" ref="AK106:AL106" si="23">SUM(AK88:AK105)</f>
        <v>343820.31</v>
      </c>
      <c r="AL106" s="87">
        <f t="shared" si="23"/>
        <v>343820.31</v>
      </c>
      <c r="AM106" s="43"/>
      <c r="AN106" s="43"/>
      <c r="AO106" s="43"/>
      <c r="AP106" s="43"/>
      <c r="AQ106" s="43"/>
      <c r="AR106" s="43"/>
      <c r="AS106" s="43"/>
    </row>
    <row r="107" spans="1:45" hidden="1" x14ac:dyDescent="0.3">
      <c r="A107" s="40" t="s">
        <v>1333</v>
      </c>
      <c r="B107" s="40" t="s">
        <v>1334</v>
      </c>
      <c r="C107" s="88"/>
      <c r="D107" s="88"/>
      <c r="E107" s="88"/>
      <c r="F107" s="88"/>
      <c r="G107" s="89"/>
      <c r="H107" s="88"/>
      <c r="I107" s="88"/>
      <c r="J107" s="89"/>
      <c r="K107" s="88"/>
      <c r="L107" s="88"/>
      <c r="M107" s="89"/>
      <c r="N107" s="88"/>
      <c r="O107" s="88"/>
      <c r="P107" s="89"/>
      <c r="Q107" s="88"/>
      <c r="R107" s="88"/>
      <c r="S107" s="89"/>
      <c r="V107" s="49"/>
      <c r="Z107" s="19"/>
      <c r="AA107" s="19"/>
      <c r="AB107" s="19"/>
      <c r="AC107" s="19"/>
      <c r="AD107" s="19"/>
      <c r="AJ107" s="53"/>
      <c r="AK107" s="53"/>
      <c r="AL107" s="53"/>
    </row>
    <row r="108" spans="1:45" hidden="1" x14ac:dyDescent="0.3">
      <c r="A108" s="37" t="s">
        <v>1335</v>
      </c>
      <c r="B108" s="37" t="s">
        <v>1336</v>
      </c>
      <c r="C108" s="88"/>
      <c r="D108" s="88"/>
      <c r="E108" s="88"/>
      <c r="F108" s="88"/>
      <c r="G108" s="89"/>
      <c r="H108" s="88"/>
      <c r="I108" s="88"/>
      <c r="J108" s="89"/>
      <c r="K108" s="88"/>
      <c r="L108" s="88"/>
      <c r="M108" s="89"/>
      <c r="N108" s="90">
        <v>119112.6</v>
      </c>
      <c r="O108" s="90">
        <v>119112.6</v>
      </c>
      <c r="P108" s="91">
        <v>0</v>
      </c>
      <c r="Q108" s="90">
        <v>0</v>
      </c>
      <c r="R108" s="90">
        <v>0</v>
      </c>
      <c r="S108" s="91">
        <v>0</v>
      </c>
      <c r="T108" s="90">
        <v>0</v>
      </c>
      <c r="U108" s="90">
        <v>0</v>
      </c>
      <c r="V108" s="91">
        <v>0</v>
      </c>
      <c r="W108" s="90">
        <v>0</v>
      </c>
      <c r="X108" s="90">
        <v>0</v>
      </c>
      <c r="Y108" s="90"/>
      <c r="Z108" s="19">
        <v>0</v>
      </c>
      <c r="AA108" s="19"/>
      <c r="AB108" s="19">
        <v>0</v>
      </c>
      <c r="AC108" s="19"/>
      <c r="AD108" s="19">
        <v>0</v>
      </c>
      <c r="AI108" s="53">
        <v>0</v>
      </c>
      <c r="AJ108" s="53">
        <v>0</v>
      </c>
      <c r="AK108" s="53">
        <v>0</v>
      </c>
      <c r="AL108" s="53">
        <v>0</v>
      </c>
    </row>
    <row r="109" spans="1:45" s="68" customFormat="1" hidden="1" x14ac:dyDescent="0.3">
      <c r="A109" s="86"/>
      <c r="B109" s="86" t="s">
        <v>1337</v>
      </c>
      <c r="C109" s="86"/>
      <c r="D109" s="86"/>
      <c r="E109" s="86"/>
      <c r="F109" s="86"/>
      <c r="G109" s="86"/>
      <c r="H109" s="86"/>
      <c r="I109" s="86"/>
      <c r="J109" s="86"/>
      <c r="K109" s="86"/>
      <c r="L109" s="86"/>
      <c r="M109" s="87">
        <f>M108</f>
        <v>0</v>
      </c>
      <c r="N109" s="87">
        <f>N108</f>
        <v>119112.6</v>
      </c>
      <c r="O109" s="87">
        <f>O108</f>
        <v>119112.6</v>
      </c>
      <c r="P109" s="87">
        <f>SUM(P108)</f>
        <v>0</v>
      </c>
      <c r="Q109" s="87">
        <f>Q108</f>
        <v>0</v>
      </c>
      <c r="R109" s="87">
        <f>R108</f>
        <v>0</v>
      </c>
      <c r="S109" s="87">
        <f>SUM(S108)</f>
        <v>0</v>
      </c>
      <c r="T109" s="87">
        <f>T108</f>
        <v>0</v>
      </c>
      <c r="U109" s="87">
        <f>SUM(U108)</f>
        <v>0</v>
      </c>
      <c r="V109" s="87">
        <f>SUM(V108)</f>
        <v>0</v>
      </c>
      <c r="W109" s="87">
        <f>SUM(W108)</f>
        <v>0</v>
      </c>
      <c r="X109" s="87">
        <f>SUM(X108)</f>
        <v>0</v>
      </c>
      <c r="Y109" s="87"/>
      <c r="Z109" s="87">
        <f>SUM(Z108)</f>
        <v>0</v>
      </c>
      <c r="AA109" s="87">
        <f t="shared" ref="AA109:AB109" si="24">SUM(AA108)</f>
        <v>0</v>
      </c>
      <c r="AB109" s="87">
        <f t="shared" si="24"/>
        <v>0</v>
      </c>
      <c r="AC109" s="87">
        <f>SUM(AC108)</f>
        <v>0</v>
      </c>
      <c r="AD109" s="87">
        <f>SUM(AD108)</f>
        <v>0</v>
      </c>
      <c r="AE109" s="87"/>
      <c r="AF109" s="67"/>
      <c r="AG109" s="87"/>
      <c r="AH109" s="87"/>
      <c r="AI109" s="87">
        <f>SUM(AI108)</f>
        <v>0</v>
      </c>
      <c r="AJ109" s="87">
        <f>SUM(AJ108)</f>
        <v>0</v>
      </c>
      <c r="AK109" s="87">
        <f t="shared" ref="AK109:AL109" si="25">SUM(AK108)</f>
        <v>0</v>
      </c>
      <c r="AL109" s="87">
        <f t="shared" si="25"/>
        <v>0</v>
      </c>
      <c r="AM109" s="43"/>
      <c r="AN109" s="43"/>
      <c r="AO109" s="43"/>
      <c r="AP109" s="43"/>
      <c r="AQ109" s="43"/>
      <c r="AR109" s="43"/>
      <c r="AS109" s="43"/>
    </row>
    <row r="110" spans="1:45" x14ac:dyDescent="0.3">
      <c r="A110" s="40"/>
      <c r="B110" s="40"/>
      <c r="C110" s="40"/>
      <c r="D110" s="40"/>
      <c r="E110" s="40"/>
      <c r="F110" s="40"/>
      <c r="G110" s="40"/>
      <c r="H110" s="40"/>
      <c r="I110" s="40"/>
      <c r="J110" s="40"/>
      <c r="K110" s="40"/>
      <c r="L110" s="40"/>
      <c r="M110" s="88"/>
      <c r="N110" s="88"/>
      <c r="O110" s="88"/>
      <c r="P110" s="88"/>
      <c r="Q110" s="88"/>
      <c r="R110" s="88"/>
      <c r="S110" s="88"/>
      <c r="T110" s="88"/>
      <c r="U110" s="88"/>
      <c r="V110" s="88"/>
      <c r="W110" s="88"/>
      <c r="X110" s="88"/>
      <c r="Y110" s="88"/>
      <c r="Z110" s="19"/>
      <c r="AA110" s="19"/>
      <c r="AB110" s="19"/>
      <c r="AC110" s="19"/>
      <c r="AD110" s="19"/>
      <c r="AE110" s="88"/>
      <c r="AG110" s="88"/>
      <c r="AH110" s="88"/>
      <c r="AI110" s="88"/>
      <c r="AJ110" s="53"/>
      <c r="AK110" s="53"/>
      <c r="AL110" s="53"/>
    </row>
    <row r="111" spans="1:45" s="68" customFormat="1" x14ac:dyDescent="0.3">
      <c r="A111" s="84"/>
      <c r="B111" s="84" t="s">
        <v>1338</v>
      </c>
      <c r="C111" s="85">
        <f>C106+C86+C44</f>
        <v>1867365.04</v>
      </c>
      <c r="D111" s="85">
        <f t="shared" ref="D111:M111" si="26">D106+D86+D44</f>
        <v>1343219.9300000002</v>
      </c>
      <c r="E111" s="85">
        <f t="shared" si="26"/>
        <v>2295526</v>
      </c>
      <c r="F111" s="85">
        <f t="shared" si="26"/>
        <v>1280968.95</v>
      </c>
      <c r="G111" s="85">
        <f t="shared" si="26"/>
        <v>2488933.8325763997</v>
      </c>
      <c r="H111" s="85">
        <f t="shared" si="26"/>
        <v>2713733.84</v>
      </c>
      <c r="I111" s="85">
        <f t="shared" si="26"/>
        <v>1718707.3000000003</v>
      </c>
      <c r="J111" s="85">
        <f t="shared" si="26"/>
        <v>2503933.2309187609</v>
      </c>
      <c r="K111" s="85">
        <f t="shared" si="26"/>
        <v>2548933.2199999997</v>
      </c>
      <c r="L111" s="85">
        <f t="shared" si="26"/>
        <v>1736748.8499999999</v>
      </c>
      <c r="M111" s="85">
        <f t="shared" si="26"/>
        <v>2554228.54</v>
      </c>
      <c r="N111" s="85">
        <f>N106+N86+N44+N109</f>
        <v>2791791.14</v>
      </c>
      <c r="O111" s="85">
        <f>O106+O86+O44+O109</f>
        <v>2180131.7599999998</v>
      </c>
      <c r="P111" s="85">
        <v>2578523.37957212</v>
      </c>
      <c r="Q111" s="85">
        <f>Q106+Q86+Q44</f>
        <v>4158351.0736902044</v>
      </c>
      <c r="R111" s="85">
        <f>R106+R86+R44+R109</f>
        <v>2583915.3600000003</v>
      </c>
      <c r="S111" s="85">
        <f>S106+S86+S44+S109</f>
        <v>3228243.59</v>
      </c>
      <c r="T111" s="85">
        <f>T106+T86+T44+T109</f>
        <v>4060514.9400000004</v>
      </c>
      <c r="U111" s="85">
        <f>U106+U86+U44+U109</f>
        <v>3436694.0000000005</v>
      </c>
      <c r="V111" s="85">
        <f>V106+V86+V44+V109</f>
        <v>3899965.31</v>
      </c>
      <c r="W111" s="85">
        <f t="shared" ref="W111:AD111" si="27">W106+W86+W44+W109</f>
        <v>4133965.31</v>
      </c>
      <c r="X111" s="85">
        <f t="shared" si="27"/>
        <v>1615398.41</v>
      </c>
      <c r="Y111" s="85"/>
      <c r="Z111" s="85" t="e">
        <f t="shared" si="27"/>
        <v>#REF!</v>
      </c>
      <c r="AA111" s="85">
        <f t="shared" si="27"/>
        <v>4445</v>
      </c>
      <c r="AB111" s="85" t="e">
        <f t="shared" si="27"/>
        <v>#REF!</v>
      </c>
      <c r="AC111" s="164">
        <f t="shared" si="27"/>
        <v>-12229</v>
      </c>
      <c r="AD111" s="85" t="e">
        <f t="shared" si="27"/>
        <v>#REF!</v>
      </c>
      <c r="AE111" s="85"/>
      <c r="AF111" s="67"/>
      <c r="AG111" s="85"/>
      <c r="AH111" s="85"/>
      <c r="AI111" s="85" t="e">
        <f t="shared" ref="AI111:AL111" si="28">AI106+AI86+AI44+AI109</f>
        <v>#REF!</v>
      </c>
      <c r="AJ111" s="85" t="e">
        <f t="shared" si="28"/>
        <v>#REF!</v>
      </c>
      <c r="AK111" s="85" t="e">
        <f t="shared" si="28"/>
        <v>#REF!</v>
      </c>
      <c r="AL111" s="85" t="e">
        <f t="shared" si="28"/>
        <v>#REF!</v>
      </c>
      <c r="AM111" s="43"/>
      <c r="AN111" s="43"/>
      <c r="AO111" s="43"/>
      <c r="AP111" s="43"/>
      <c r="AQ111" s="43"/>
      <c r="AR111" s="43"/>
      <c r="AS111" s="43"/>
    </row>
    <row r="112" spans="1:45" x14ac:dyDescent="0.3">
      <c r="AJ112" s="53"/>
      <c r="AK112" s="53"/>
      <c r="AL112" s="53"/>
    </row>
    <row r="113" spans="28:38" x14ac:dyDescent="0.3">
      <c r="AG113" s="162" t="s">
        <v>1826</v>
      </c>
      <c r="AI113" s="52">
        <f>'Sewer Rev'!Z23</f>
        <v>3790122.9899999998</v>
      </c>
      <c r="AJ113" s="52">
        <f>'Sewer Rev'!Z23</f>
        <v>3790122.9899999998</v>
      </c>
      <c r="AK113" s="52">
        <f>'Sewer Rev'!Z23</f>
        <v>3790122.9899999998</v>
      </c>
      <c r="AL113" s="52">
        <f>'Sewer Rev'!Z23</f>
        <v>3790122.9899999998</v>
      </c>
    </row>
    <row r="115" spans="28:38" x14ac:dyDescent="0.3">
      <c r="AG115" s="162" t="s">
        <v>1829</v>
      </c>
      <c r="AI115" s="161" t="e">
        <f>AI113-AI111</f>
        <v>#REF!</v>
      </c>
      <c r="AJ115" s="161" t="e">
        <f t="shared" ref="AJ115:AL115" si="29">AJ113-AJ111</f>
        <v>#REF!</v>
      </c>
      <c r="AK115" s="161" t="e">
        <f t="shared" si="29"/>
        <v>#REF!</v>
      </c>
      <c r="AL115" s="161" t="e">
        <f t="shared" si="29"/>
        <v>#REF!</v>
      </c>
    </row>
    <row r="116" spans="28:38" x14ac:dyDescent="0.3">
      <c r="AB116" s="18"/>
    </row>
    <row r="117" spans="28:38" x14ac:dyDescent="0.3">
      <c r="AG117" s="162" t="s">
        <v>1832</v>
      </c>
      <c r="AI117" s="52">
        <f>'Sewer Rev'!AC23</f>
        <v>4185270.8899999997</v>
      </c>
      <c r="AJ117" s="52">
        <f>'Sewer Rev'!AC23</f>
        <v>4185270.8899999997</v>
      </c>
      <c r="AK117" s="52">
        <f>'Sewer Rev'!AC23</f>
        <v>4185270.8899999997</v>
      </c>
      <c r="AL117" s="52">
        <f>'Sewer Rev'!AC23</f>
        <v>4185270.8899999997</v>
      </c>
    </row>
    <row r="119" spans="28:38" x14ac:dyDescent="0.3">
      <c r="AG119" s="162" t="s">
        <v>1829</v>
      </c>
      <c r="AI119" s="52" t="e">
        <f>AI117-AI111</f>
        <v>#REF!</v>
      </c>
      <c r="AJ119" s="52" t="e">
        <f>AJ117-AJ111</f>
        <v>#REF!</v>
      </c>
      <c r="AK119" s="52" t="e">
        <f>AK117-AK111</f>
        <v>#REF!</v>
      </c>
      <c r="AL119" s="52" t="e">
        <f>AL117-AL111</f>
        <v>#REF!</v>
      </c>
    </row>
    <row r="122" spans="28:38" x14ac:dyDescent="0.3">
      <c r="AG122" s="43">
        <f>35.31/3</f>
        <v>11.770000000000001</v>
      </c>
    </row>
  </sheetData>
  <pageMargins left="0.25" right="0.25" top="0.75" bottom="0.5" header="0.3" footer="0.3"/>
  <pageSetup paperSize="5" scale="71" fitToHeight="0" orientation="landscape" r:id="rId1"/>
  <headerFooter>
    <oddHeader xml:space="preserve">&amp;CSEWER FUND EXPENDITURE </oddHeader>
    <oddFooter>Page &amp;P of &amp;N</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A8832-414C-4721-AAE4-DF9705865E7C}">
  <dimension ref="A1:AC24"/>
  <sheetViews>
    <sheetView workbookViewId="0">
      <pane xSplit="2" ySplit="1" topLeftCell="C2" activePane="bottomRight" state="frozen"/>
      <selection pane="topRight" activeCell="C1" sqref="C1"/>
      <selection pane="bottomLeft" activeCell="A2" sqref="A2"/>
      <selection pane="bottomRight" sqref="A1:A1048576"/>
    </sheetView>
  </sheetViews>
  <sheetFormatPr defaultRowHeight="14.4" x14ac:dyDescent="0.3"/>
  <cols>
    <col min="1" max="1" width="15.6640625" customWidth="1"/>
    <col min="2" max="2" width="37.44140625" customWidth="1"/>
    <col min="3" max="3" width="16.5546875" hidden="1" customWidth="1"/>
    <col min="4" max="4" width="13.88671875" hidden="1" customWidth="1"/>
    <col min="5" max="5" width="16.5546875" hidden="1" customWidth="1"/>
    <col min="6" max="7" width="14.5546875" hidden="1" customWidth="1"/>
    <col min="8" max="8" width="16.5546875" hidden="1" customWidth="1"/>
    <col min="9" max="10" width="14.5546875" hidden="1" customWidth="1"/>
    <col min="11" max="11" width="16.5546875" hidden="1" customWidth="1"/>
    <col min="12" max="13" width="14.5546875" hidden="1" customWidth="1"/>
    <col min="14" max="14" width="16.5546875" hidden="1" customWidth="1"/>
    <col min="15" max="15" width="13.88671875" hidden="1" customWidth="1"/>
    <col min="16" max="18" width="14.5546875" hidden="1" customWidth="1"/>
    <col min="19" max="23" width="13.6640625" customWidth="1"/>
    <col min="24" max="24" width="12.6640625" hidden="1" customWidth="1"/>
    <col min="25" max="25" width="5.6640625" hidden="1" customWidth="1"/>
    <col min="26" max="26" width="12.6640625" customWidth="1"/>
    <col min="27" max="27" width="17.6640625" customWidth="1"/>
    <col min="28" max="28" width="20.6640625" customWidth="1"/>
    <col min="29" max="29" width="12.6640625" customWidth="1"/>
  </cols>
  <sheetData>
    <row r="1" spans="1:29" ht="86.4" x14ac:dyDescent="0.3">
      <c r="A1" s="1" t="s">
        <v>0</v>
      </c>
      <c r="B1" s="1" t="s">
        <v>1</v>
      </c>
      <c r="C1" s="1" t="s">
        <v>2</v>
      </c>
      <c r="D1" s="1" t="s">
        <v>3</v>
      </c>
      <c r="E1" s="1" t="s">
        <v>4</v>
      </c>
      <c r="F1" s="1" t="s">
        <v>5</v>
      </c>
      <c r="G1" s="2" t="s">
        <v>6</v>
      </c>
      <c r="H1" s="3" t="s">
        <v>7</v>
      </c>
      <c r="I1" s="1" t="s">
        <v>8</v>
      </c>
      <c r="J1" s="2" t="s">
        <v>9</v>
      </c>
      <c r="K1" s="3" t="s">
        <v>10</v>
      </c>
      <c r="L1" s="1" t="s">
        <v>11</v>
      </c>
      <c r="M1" s="2" t="s">
        <v>12</v>
      </c>
      <c r="N1" s="3" t="s">
        <v>13</v>
      </c>
      <c r="O1" s="1" t="s">
        <v>14</v>
      </c>
      <c r="P1" s="2" t="s">
        <v>15</v>
      </c>
      <c r="Q1" s="3" t="s">
        <v>1125</v>
      </c>
      <c r="R1" s="3" t="s">
        <v>1741</v>
      </c>
      <c r="S1" s="2" t="s">
        <v>18</v>
      </c>
      <c r="T1" s="3" t="s">
        <v>1127</v>
      </c>
      <c r="U1" s="3" t="s">
        <v>1742</v>
      </c>
      <c r="V1" s="132" t="s">
        <v>21</v>
      </c>
      <c r="W1" s="3" t="s">
        <v>1447</v>
      </c>
      <c r="X1" s="131" t="s">
        <v>1448</v>
      </c>
      <c r="Y1" s="131"/>
      <c r="Z1" s="131" t="s">
        <v>1449</v>
      </c>
      <c r="AA1" s="131" t="s">
        <v>1450</v>
      </c>
      <c r="AB1" s="133" t="s">
        <v>1451</v>
      </c>
      <c r="AC1" s="131" t="s">
        <v>1827</v>
      </c>
    </row>
    <row r="2" spans="1:29" x14ac:dyDescent="0.3">
      <c r="A2" s="7" t="s">
        <v>1743</v>
      </c>
      <c r="B2" s="7" t="s">
        <v>1744</v>
      </c>
      <c r="C2" s="16">
        <v>1049306.94</v>
      </c>
      <c r="D2" s="16">
        <v>767790.87</v>
      </c>
      <c r="E2" s="16">
        <v>1044989.13</v>
      </c>
      <c r="F2" s="16">
        <v>1034393.07</v>
      </c>
      <c r="G2" s="23">
        <v>1127026.75</v>
      </c>
      <c r="H2" s="16">
        <v>1127026.75</v>
      </c>
      <c r="I2" s="16">
        <v>1109303.54</v>
      </c>
      <c r="J2" s="23">
        <v>1144785.75</v>
      </c>
      <c r="K2" s="16">
        <v>1144785.75</v>
      </c>
      <c r="L2" s="16">
        <v>1122231.26</v>
      </c>
      <c r="M2" s="23">
        <v>1179824.5</v>
      </c>
      <c r="N2" s="16">
        <v>1179824.5</v>
      </c>
      <c r="O2" s="16">
        <v>1179134.57</v>
      </c>
      <c r="P2" s="23">
        <v>1196524.52</v>
      </c>
      <c r="Q2" s="19">
        <v>1196524.52</v>
      </c>
      <c r="R2" s="19">
        <v>1067250.1399999999</v>
      </c>
      <c r="S2" s="145">
        <v>1110534.52</v>
      </c>
      <c r="T2" s="146">
        <v>1110534.52</v>
      </c>
      <c r="U2" s="19">
        <v>1135836.3500000001</v>
      </c>
      <c r="V2" s="15">
        <v>1188800.06</v>
      </c>
      <c r="W2" s="19">
        <v>1188800.06</v>
      </c>
      <c r="X2" s="19">
        <v>593898.15</v>
      </c>
      <c r="Y2" s="19"/>
      <c r="Z2" s="19">
        <v>1187669.1599999999</v>
      </c>
      <c r="AC2" s="19">
        <f>Z2+77198.5</f>
        <v>1264867.6599999999</v>
      </c>
    </row>
    <row r="3" spans="1:29" x14ac:dyDescent="0.3">
      <c r="A3" s="7" t="s">
        <v>1745</v>
      </c>
      <c r="B3" s="7" t="s">
        <v>1704</v>
      </c>
      <c r="C3" s="16">
        <v>7223.54</v>
      </c>
      <c r="D3" s="16">
        <v>0</v>
      </c>
      <c r="E3" s="16">
        <v>9230.7800000000007</v>
      </c>
      <c r="F3" s="16">
        <v>9815.3799999999992</v>
      </c>
      <c r="G3" s="23">
        <v>9230.7800000000007</v>
      </c>
      <c r="H3" s="16">
        <v>9230.7800000000007</v>
      </c>
      <c r="I3" s="16">
        <v>13891.51</v>
      </c>
      <c r="J3" s="23">
        <v>9230.7800000000007</v>
      </c>
      <c r="K3" s="16">
        <v>9230.7800000000007</v>
      </c>
      <c r="L3" s="16">
        <v>11696.52</v>
      </c>
      <c r="M3" s="23">
        <v>14586.09</v>
      </c>
      <c r="N3" s="16">
        <v>14586.09</v>
      </c>
      <c r="O3" s="16">
        <v>11147.5</v>
      </c>
      <c r="P3" s="23">
        <v>11801.14</v>
      </c>
      <c r="Q3" s="19">
        <v>11801.14</v>
      </c>
      <c r="R3" s="19">
        <v>10966.51</v>
      </c>
      <c r="S3" s="15">
        <v>12835.56</v>
      </c>
      <c r="T3" s="19">
        <v>12835.56</v>
      </c>
      <c r="U3" s="19">
        <v>10233.299999999999</v>
      </c>
      <c r="V3" s="15">
        <v>11503.49</v>
      </c>
      <c r="W3" s="19">
        <v>11503.49</v>
      </c>
      <c r="X3" s="19">
        <v>2655.97</v>
      </c>
      <c r="Y3" s="19"/>
      <c r="Z3" s="19">
        <v>11587.07</v>
      </c>
      <c r="AA3" t="s">
        <v>1462</v>
      </c>
      <c r="AC3" s="19">
        <f t="shared" ref="AC3:AC20" si="0">Z3</f>
        <v>11587.07</v>
      </c>
    </row>
    <row r="4" spans="1:29" x14ac:dyDescent="0.3">
      <c r="A4" s="7" t="s">
        <v>1746</v>
      </c>
      <c r="B4" s="7" t="s">
        <v>1706</v>
      </c>
      <c r="C4" s="16">
        <v>1678.92</v>
      </c>
      <c r="D4" s="16">
        <v>4425.66</v>
      </c>
      <c r="E4" s="16">
        <v>6365.45</v>
      </c>
      <c r="F4" s="16">
        <v>6415.7</v>
      </c>
      <c r="G4" s="23">
        <v>6365.45</v>
      </c>
      <c r="H4" s="16">
        <v>6365.45</v>
      </c>
      <c r="I4" s="16">
        <v>8220.57</v>
      </c>
      <c r="J4" s="23">
        <v>6365.45</v>
      </c>
      <c r="K4" s="16">
        <v>6365.45</v>
      </c>
      <c r="L4" s="16">
        <v>6330.04</v>
      </c>
      <c r="M4" s="23">
        <v>8631.6</v>
      </c>
      <c r="N4" s="16">
        <v>8631.6</v>
      </c>
      <c r="O4" s="16">
        <v>-2656.78</v>
      </c>
      <c r="P4" s="23">
        <v>6348</v>
      </c>
      <c r="Q4" s="19">
        <v>6348</v>
      </c>
      <c r="R4" s="19">
        <v>6644.66</v>
      </c>
      <c r="S4" s="15">
        <v>6179.4</v>
      </c>
      <c r="T4" s="19">
        <v>6179.4</v>
      </c>
      <c r="U4" s="19">
        <v>9279.93</v>
      </c>
      <c r="V4" s="15">
        <f>4990.84+2063.63</f>
        <v>7054.47</v>
      </c>
      <c r="W4" s="19">
        <f>4990.84+2063.63</f>
        <v>7054.47</v>
      </c>
      <c r="X4" s="19">
        <v>2876.69</v>
      </c>
      <c r="Y4" s="19"/>
      <c r="Z4" s="19">
        <v>5563.68</v>
      </c>
      <c r="AA4" t="s">
        <v>1462</v>
      </c>
      <c r="AC4" s="19">
        <f t="shared" si="0"/>
        <v>5563.68</v>
      </c>
    </row>
    <row r="5" spans="1:29" x14ac:dyDescent="0.3">
      <c r="A5" s="7" t="s">
        <v>1747</v>
      </c>
      <c r="B5" s="7" t="s">
        <v>1748</v>
      </c>
      <c r="C5" s="16">
        <v>24750</v>
      </c>
      <c r="D5" s="16">
        <v>25250</v>
      </c>
      <c r="E5" s="16">
        <v>33750</v>
      </c>
      <c r="F5" s="16">
        <v>20250</v>
      </c>
      <c r="G5" s="23">
        <v>33750</v>
      </c>
      <c r="H5" s="16">
        <v>33750</v>
      </c>
      <c r="I5" s="16">
        <v>76500</v>
      </c>
      <c r="J5" s="23">
        <v>36000</v>
      </c>
      <c r="K5" s="16">
        <v>67500</v>
      </c>
      <c r="L5" s="16">
        <v>128250</v>
      </c>
      <c r="M5" s="23">
        <v>45000</v>
      </c>
      <c r="N5" s="16">
        <v>45000</v>
      </c>
      <c r="O5" s="16">
        <v>54750</v>
      </c>
      <c r="P5" s="23">
        <v>85500</v>
      </c>
      <c r="Q5" s="19">
        <v>85500</v>
      </c>
      <c r="R5" s="19">
        <v>92145.88</v>
      </c>
      <c r="S5" s="15">
        <v>180000</v>
      </c>
      <c r="T5" s="19">
        <v>180000</v>
      </c>
      <c r="U5" s="19">
        <v>72250</v>
      </c>
      <c r="V5" s="15">
        <v>160000</v>
      </c>
      <c r="W5" s="19">
        <v>160000</v>
      </c>
      <c r="X5" s="19">
        <v>26250</v>
      </c>
      <c r="Y5" s="19"/>
      <c r="Z5" s="19">
        <v>84779.18</v>
      </c>
      <c r="AA5" t="s">
        <v>1462</v>
      </c>
      <c r="AC5" s="19">
        <f t="shared" si="0"/>
        <v>84779.18</v>
      </c>
    </row>
    <row r="6" spans="1:29" x14ac:dyDescent="0.3">
      <c r="A6" s="7" t="s">
        <v>1749</v>
      </c>
      <c r="B6" s="7" t="s">
        <v>1750</v>
      </c>
      <c r="C6" s="16">
        <v>14000</v>
      </c>
      <c r="D6" s="16">
        <v>12285</v>
      </c>
      <c r="E6" s="16">
        <v>15200</v>
      </c>
      <c r="F6" s="16">
        <v>12000</v>
      </c>
      <c r="G6" s="23">
        <v>17066.66</v>
      </c>
      <c r="H6" s="16">
        <v>17066.66</v>
      </c>
      <c r="I6" s="16">
        <v>13824.59</v>
      </c>
      <c r="J6" s="23">
        <v>7500</v>
      </c>
      <c r="K6" s="16">
        <v>7500</v>
      </c>
      <c r="L6" s="16">
        <v>18100</v>
      </c>
      <c r="M6" s="23">
        <v>19100</v>
      </c>
      <c r="N6" s="16">
        <v>19100</v>
      </c>
      <c r="O6" s="16">
        <v>25100</v>
      </c>
      <c r="P6" s="23">
        <v>20330</v>
      </c>
      <c r="Q6" s="19">
        <v>20330</v>
      </c>
      <c r="R6" s="19">
        <v>24800</v>
      </c>
      <c r="S6" s="15">
        <v>26000</v>
      </c>
      <c r="T6" s="19">
        <v>26000</v>
      </c>
      <c r="U6" s="19">
        <v>20800</v>
      </c>
      <c r="V6" s="15">
        <v>23560</v>
      </c>
      <c r="W6" s="19">
        <v>23560</v>
      </c>
      <c r="X6" s="19">
        <v>4800</v>
      </c>
      <c r="Y6" s="19"/>
      <c r="Z6" s="19">
        <v>20525</v>
      </c>
      <c r="AA6" t="s">
        <v>1462</v>
      </c>
      <c r="AC6" s="19">
        <f t="shared" si="0"/>
        <v>20525</v>
      </c>
    </row>
    <row r="7" spans="1:29" x14ac:dyDescent="0.3">
      <c r="A7" s="7" t="s">
        <v>1751</v>
      </c>
      <c r="B7" s="7" t="s">
        <v>1752</v>
      </c>
      <c r="C7" s="16"/>
      <c r="D7" s="16"/>
      <c r="E7" s="16"/>
      <c r="F7" s="16"/>
      <c r="G7" s="23"/>
      <c r="H7" s="16"/>
      <c r="I7" s="16"/>
      <c r="J7" s="23"/>
      <c r="K7" s="16"/>
      <c r="L7" s="16"/>
      <c r="M7" s="23">
        <v>0</v>
      </c>
      <c r="N7" s="16">
        <v>0</v>
      </c>
      <c r="O7" s="16">
        <v>3818</v>
      </c>
      <c r="P7" s="23">
        <v>0</v>
      </c>
      <c r="Q7" s="16">
        <v>0</v>
      </c>
      <c r="R7" s="19">
        <v>0</v>
      </c>
      <c r="S7" s="15">
        <v>0</v>
      </c>
      <c r="T7" s="19">
        <v>0</v>
      </c>
      <c r="U7" s="19">
        <v>0</v>
      </c>
      <c r="V7" s="15">
        <v>0</v>
      </c>
      <c r="W7" s="19">
        <v>0</v>
      </c>
      <c r="X7" s="19">
        <v>0</v>
      </c>
      <c r="Y7" s="19"/>
      <c r="Z7" s="19">
        <v>0</v>
      </c>
      <c r="AC7" s="19">
        <f t="shared" si="0"/>
        <v>0</v>
      </c>
    </row>
    <row r="8" spans="1:29" x14ac:dyDescent="0.3">
      <c r="A8" s="7" t="s">
        <v>1753</v>
      </c>
      <c r="B8" s="7" t="s">
        <v>1754</v>
      </c>
      <c r="C8" s="16"/>
      <c r="D8" s="16"/>
      <c r="E8" s="16"/>
      <c r="F8" s="16"/>
      <c r="G8" s="23"/>
      <c r="H8" s="16"/>
      <c r="I8" s="16"/>
      <c r="J8" s="23"/>
      <c r="K8" s="16"/>
      <c r="L8" s="16"/>
      <c r="M8" s="23"/>
      <c r="N8" s="16"/>
      <c r="O8" s="16"/>
      <c r="P8" s="23">
        <v>0</v>
      </c>
      <c r="Q8" s="16">
        <v>300</v>
      </c>
      <c r="R8" s="19">
        <v>403.61</v>
      </c>
      <c r="S8" s="15">
        <v>1800</v>
      </c>
      <c r="T8" s="19">
        <v>1800</v>
      </c>
      <c r="U8" s="19">
        <v>1949.6</v>
      </c>
      <c r="V8" s="15">
        <f>900+600</f>
        <v>1500</v>
      </c>
      <c r="W8" s="19">
        <f>900+600</f>
        <v>1500</v>
      </c>
      <c r="X8" s="19">
        <v>600</v>
      </c>
      <c r="Y8" s="19"/>
      <c r="Z8" s="19">
        <v>1176.5999999999999</v>
      </c>
      <c r="AA8" t="s">
        <v>1547</v>
      </c>
      <c r="AC8" s="19">
        <f t="shared" si="0"/>
        <v>1176.5999999999999</v>
      </c>
    </row>
    <row r="9" spans="1:29" x14ac:dyDescent="0.3">
      <c r="A9" s="7" t="s">
        <v>1755</v>
      </c>
      <c r="B9" s="7" t="s">
        <v>1756</v>
      </c>
      <c r="C9" s="16"/>
      <c r="D9" s="16"/>
      <c r="E9" s="16"/>
      <c r="F9" s="16"/>
      <c r="G9" s="23"/>
      <c r="H9" s="16"/>
      <c r="I9" s="16"/>
      <c r="J9" s="23"/>
      <c r="K9" s="16"/>
      <c r="L9" s="16"/>
      <c r="M9" s="23"/>
      <c r="N9" s="16"/>
      <c r="O9" s="16"/>
      <c r="P9" s="23">
        <v>0</v>
      </c>
      <c r="Q9" s="16">
        <v>2100</v>
      </c>
      <c r="R9" s="19">
        <v>2100</v>
      </c>
      <c r="S9" s="15">
        <v>1800</v>
      </c>
      <c r="T9" s="19">
        <v>1800</v>
      </c>
      <c r="U9" s="19">
        <v>75</v>
      </c>
      <c r="V9" s="15">
        <v>900</v>
      </c>
      <c r="W9" s="19">
        <v>900</v>
      </c>
      <c r="X9" s="19">
        <v>0</v>
      </c>
      <c r="Y9" s="19"/>
      <c r="Z9" s="19">
        <v>0</v>
      </c>
      <c r="AC9" s="19">
        <f t="shared" si="0"/>
        <v>0</v>
      </c>
    </row>
    <row r="10" spans="1:29" x14ac:dyDescent="0.3">
      <c r="A10" s="7" t="s">
        <v>1757</v>
      </c>
      <c r="B10" s="7" t="s">
        <v>1720</v>
      </c>
      <c r="C10" s="16"/>
      <c r="D10" s="16"/>
      <c r="E10" s="16"/>
      <c r="F10" s="16"/>
      <c r="G10" s="23"/>
      <c r="H10" s="16"/>
      <c r="I10" s="16"/>
      <c r="J10" s="23"/>
      <c r="K10" s="16"/>
      <c r="L10" s="16"/>
      <c r="M10" s="23"/>
      <c r="N10" s="16"/>
      <c r="O10" s="16"/>
      <c r="P10" s="23">
        <v>0</v>
      </c>
      <c r="Q10" s="16">
        <v>112.5</v>
      </c>
      <c r="R10" s="19">
        <v>112.5</v>
      </c>
      <c r="S10" s="15">
        <v>187.5</v>
      </c>
      <c r="T10" s="19">
        <v>187.5</v>
      </c>
      <c r="U10" s="19">
        <v>0</v>
      </c>
      <c r="V10" s="15">
        <v>112.5</v>
      </c>
      <c r="W10" s="19">
        <v>112.5</v>
      </c>
      <c r="X10" s="19">
        <v>0</v>
      </c>
      <c r="Y10" s="19"/>
      <c r="Z10" s="19">
        <v>0</v>
      </c>
      <c r="AC10" s="19">
        <f t="shared" si="0"/>
        <v>0</v>
      </c>
    </row>
    <row r="11" spans="1:29" x14ac:dyDescent="0.3">
      <c r="A11" s="7" t="s">
        <v>1758</v>
      </c>
      <c r="B11" s="7" t="s">
        <v>1759</v>
      </c>
      <c r="C11" s="16"/>
      <c r="D11" s="16"/>
      <c r="E11" s="16"/>
      <c r="F11" s="16"/>
      <c r="G11" s="23"/>
      <c r="H11" s="16"/>
      <c r="I11" s="16"/>
      <c r="J11" s="23"/>
      <c r="K11" s="16"/>
      <c r="L11" s="16"/>
      <c r="M11" s="23"/>
      <c r="N11" s="16"/>
      <c r="O11" s="16"/>
      <c r="P11" s="23">
        <v>0</v>
      </c>
      <c r="Q11" s="16">
        <v>20976.49</v>
      </c>
      <c r="R11" s="19">
        <v>28476.49</v>
      </c>
      <c r="S11" s="15">
        <v>45000</v>
      </c>
      <c r="T11" s="19">
        <v>45000</v>
      </c>
      <c r="U11" s="19">
        <v>22500</v>
      </c>
      <c r="V11" s="15">
        <v>22500</v>
      </c>
      <c r="W11" s="19">
        <v>22500</v>
      </c>
      <c r="X11" s="19">
        <v>7500</v>
      </c>
      <c r="Y11" s="19"/>
      <c r="Z11" s="19">
        <v>25480</v>
      </c>
      <c r="AA11" t="s">
        <v>1547</v>
      </c>
      <c r="AC11" s="19">
        <f t="shared" si="0"/>
        <v>25480</v>
      </c>
    </row>
    <row r="12" spans="1:29" x14ac:dyDescent="0.3">
      <c r="A12" s="7" t="s">
        <v>1760</v>
      </c>
      <c r="B12" s="7" t="s">
        <v>1725</v>
      </c>
      <c r="C12" s="16">
        <v>0</v>
      </c>
      <c r="D12" s="16">
        <v>0</v>
      </c>
      <c r="E12" s="16">
        <v>0</v>
      </c>
      <c r="F12" s="16">
        <v>0</v>
      </c>
      <c r="G12" s="23">
        <v>0</v>
      </c>
      <c r="H12" s="16">
        <v>252908.28</v>
      </c>
      <c r="I12" s="16">
        <v>0</v>
      </c>
      <c r="J12" s="23">
        <v>0</v>
      </c>
      <c r="K12" s="16">
        <v>136697</v>
      </c>
      <c r="L12" s="16">
        <v>0</v>
      </c>
      <c r="M12" s="23">
        <v>0</v>
      </c>
      <c r="N12" s="16">
        <v>7665.74</v>
      </c>
      <c r="O12" s="16">
        <v>0</v>
      </c>
      <c r="P12" s="23">
        <v>0</v>
      </c>
      <c r="Q12" s="16">
        <v>0</v>
      </c>
      <c r="R12" s="19">
        <v>0</v>
      </c>
      <c r="S12" s="15">
        <v>0</v>
      </c>
      <c r="T12" s="19">
        <v>0</v>
      </c>
      <c r="U12" s="19">
        <v>0</v>
      </c>
      <c r="V12" s="15">
        <v>0</v>
      </c>
      <c r="W12" s="19">
        <v>115000</v>
      </c>
      <c r="X12" s="19">
        <v>0</v>
      </c>
      <c r="Y12" s="19"/>
      <c r="Z12" s="19">
        <v>0</v>
      </c>
      <c r="AC12" s="19">
        <f t="shared" si="0"/>
        <v>0</v>
      </c>
    </row>
    <row r="13" spans="1:29" x14ac:dyDescent="0.3">
      <c r="A13" s="7" t="s">
        <v>1761</v>
      </c>
      <c r="B13" s="7" t="s">
        <v>1587</v>
      </c>
      <c r="C13" s="16">
        <v>0</v>
      </c>
      <c r="D13" s="16">
        <v>0</v>
      </c>
      <c r="E13" s="16">
        <v>0</v>
      </c>
      <c r="F13" s="16">
        <v>35000</v>
      </c>
      <c r="G13" s="23">
        <v>0</v>
      </c>
      <c r="H13" s="16">
        <v>0</v>
      </c>
      <c r="I13" s="16">
        <v>0</v>
      </c>
      <c r="J13" s="23">
        <v>0</v>
      </c>
      <c r="K13" s="16">
        <v>0</v>
      </c>
      <c r="L13" s="16">
        <v>0</v>
      </c>
      <c r="M13" s="23">
        <v>0</v>
      </c>
      <c r="N13" s="16">
        <v>0</v>
      </c>
      <c r="O13" s="16">
        <v>0</v>
      </c>
      <c r="P13" s="23">
        <v>0</v>
      </c>
      <c r="Q13" s="16">
        <v>0</v>
      </c>
      <c r="R13" s="19">
        <v>0</v>
      </c>
      <c r="S13" s="15">
        <v>0</v>
      </c>
      <c r="T13" s="19">
        <v>0</v>
      </c>
      <c r="U13" s="19">
        <v>0</v>
      </c>
      <c r="V13" s="15">
        <v>0</v>
      </c>
      <c r="W13" s="19">
        <v>0</v>
      </c>
      <c r="X13" s="19">
        <v>0</v>
      </c>
      <c r="Y13" s="19"/>
      <c r="Z13" s="19">
        <v>0</v>
      </c>
      <c r="AC13" s="19">
        <f t="shared" si="0"/>
        <v>0</v>
      </c>
    </row>
    <row r="14" spans="1:29" x14ac:dyDescent="0.3">
      <c r="A14" s="7" t="s">
        <v>1762</v>
      </c>
      <c r="B14" s="7" t="s">
        <v>1672</v>
      </c>
      <c r="C14" s="16">
        <v>0</v>
      </c>
      <c r="D14" s="16">
        <v>0</v>
      </c>
      <c r="E14" s="16">
        <v>0</v>
      </c>
      <c r="F14" s="16">
        <v>2609.42</v>
      </c>
      <c r="G14" s="23">
        <v>0</v>
      </c>
      <c r="H14" s="16">
        <v>0</v>
      </c>
      <c r="I14" s="16">
        <v>12547.98</v>
      </c>
      <c r="J14" s="23">
        <v>0</v>
      </c>
      <c r="K14" s="16">
        <v>0</v>
      </c>
      <c r="L14" s="16">
        <v>0</v>
      </c>
      <c r="M14" s="23">
        <v>0</v>
      </c>
      <c r="N14" s="16">
        <v>0</v>
      </c>
      <c r="O14" s="16">
        <v>0</v>
      </c>
      <c r="P14" s="23">
        <v>0</v>
      </c>
      <c r="Q14" s="16">
        <v>0</v>
      </c>
      <c r="R14" s="19">
        <v>0</v>
      </c>
      <c r="S14" s="15">
        <v>0</v>
      </c>
      <c r="T14" s="19">
        <v>0</v>
      </c>
      <c r="U14" s="19">
        <v>0</v>
      </c>
      <c r="V14" s="15">
        <v>0</v>
      </c>
      <c r="W14" s="19">
        <v>0</v>
      </c>
      <c r="X14" s="19">
        <v>0</v>
      </c>
      <c r="Y14" s="19"/>
      <c r="Z14" s="19">
        <v>0</v>
      </c>
      <c r="AC14" s="19">
        <f t="shared" si="0"/>
        <v>0</v>
      </c>
    </row>
    <row r="15" spans="1:29" x14ac:dyDescent="0.3">
      <c r="A15" s="7" t="s">
        <v>1763</v>
      </c>
      <c r="B15" s="7" t="s">
        <v>1732</v>
      </c>
      <c r="C15" s="16">
        <v>0</v>
      </c>
      <c r="D15" s="16">
        <v>0</v>
      </c>
      <c r="E15" s="16">
        <v>0</v>
      </c>
      <c r="F15" s="16">
        <v>0</v>
      </c>
      <c r="G15" s="23">
        <v>0</v>
      </c>
      <c r="H15" s="16">
        <v>191100</v>
      </c>
      <c r="I15" s="16">
        <v>0</v>
      </c>
      <c r="J15" s="23">
        <v>0</v>
      </c>
      <c r="K15" s="16">
        <v>0</v>
      </c>
      <c r="L15" s="16">
        <v>0</v>
      </c>
      <c r="M15" s="23">
        <v>0</v>
      </c>
      <c r="N15" s="16">
        <v>0</v>
      </c>
      <c r="O15" s="16">
        <v>0</v>
      </c>
      <c r="P15" s="23">
        <v>0</v>
      </c>
      <c r="Q15" s="16">
        <v>0</v>
      </c>
      <c r="R15" s="19">
        <v>0</v>
      </c>
      <c r="S15" s="15">
        <v>0</v>
      </c>
      <c r="T15" s="19">
        <v>0</v>
      </c>
      <c r="U15" s="19">
        <v>0</v>
      </c>
      <c r="V15" s="15">
        <v>0</v>
      </c>
      <c r="W15" s="19">
        <v>0</v>
      </c>
      <c r="X15" s="19">
        <v>0</v>
      </c>
      <c r="Y15" s="19"/>
      <c r="Z15" s="19">
        <v>0</v>
      </c>
      <c r="AC15" s="19">
        <f t="shared" si="0"/>
        <v>0</v>
      </c>
    </row>
    <row r="16" spans="1:29" x14ac:dyDescent="0.3">
      <c r="A16" s="7" t="s">
        <v>1764</v>
      </c>
      <c r="B16" s="7" t="s">
        <v>1734</v>
      </c>
      <c r="C16" s="16">
        <v>0</v>
      </c>
      <c r="D16" s="16">
        <v>0</v>
      </c>
      <c r="E16" s="16">
        <v>0</v>
      </c>
      <c r="F16" s="16">
        <v>0</v>
      </c>
      <c r="G16" s="23">
        <v>0</v>
      </c>
      <c r="H16" s="16">
        <v>33700</v>
      </c>
      <c r="I16" s="16">
        <v>33700</v>
      </c>
      <c r="J16" s="23">
        <v>0</v>
      </c>
      <c r="K16" s="16">
        <v>0</v>
      </c>
      <c r="L16" s="16">
        <v>0</v>
      </c>
      <c r="M16" s="23">
        <v>0</v>
      </c>
      <c r="N16" s="16">
        <v>0</v>
      </c>
      <c r="O16" s="16">
        <v>0</v>
      </c>
      <c r="P16" s="23">
        <v>0</v>
      </c>
      <c r="Q16" s="16">
        <v>0</v>
      </c>
      <c r="R16" s="19">
        <v>0</v>
      </c>
      <c r="S16" s="15">
        <v>0</v>
      </c>
      <c r="T16" s="19">
        <v>0</v>
      </c>
      <c r="U16" s="19">
        <v>0</v>
      </c>
      <c r="V16" s="15">
        <v>0</v>
      </c>
      <c r="W16" s="19">
        <v>0</v>
      </c>
      <c r="X16" s="19">
        <v>0</v>
      </c>
      <c r="Y16" s="19"/>
      <c r="Z16" s="19">
        <v>0</v>
      </c>
      <c r="AC16" s="19">
        <f t="shared" si="0"/>
        <v>0</v>
      </c>
    </row>
    <row r="17" spans="1:29" x14ac:dyDescent="0.3">
      <c r="A17" s="7" t="s">
        <v>1765</v>
      </c>
      <c r="B17" s="7" t="s">
        <v>1766</v>
      </c>
      <c r="C17" s="16">
        <v>621300.22</v>
      </c>
      <c r="D17" s="16">
        <v>0</v>
      </c>
      <c r="E17" s="16">
        <v>123600.34</v>
      </c>
      <c r="F17" s="16">
        <v>0</v>
      </c>
      <c r="G17" s="23">
        <v>0</v>
      </c>
      <c r="H17" s="16">
        <v>0</v>
      </c>
      <c r="I17" s="16">
        <v>0</v>
      </c>
      <c r="J17" s="23">
        <v>0</v>
      </c>
      <c r="K17" s="16">
        <v>0</v>
      </c>
      <c r="L17" s="16">
        <v>0</v>
      </c>
      <c r="M17" s="23">
        <v>0</v>
      </c>
      <c r="N17" s="16">
        <v>0</v>
      </c>
      <c r="O17" s="16">
        <v>0</v>
      </c>
      <c r="P17" s="23">
        <v>0</v>
      </c>
      <c r="Q17" s="16">
        <v>0</v>
      </c>
      <c r="R17" s="19">
        <v>0</v>
      </c>
      <c r="S17" s="15">
        <v>0</v>
      </c>
      <c r="T17" s="19">
        <v>0</v>
      </c>
      <c r="U17" s="19">
        <v>0</v>
      </c>
      <c r="V17" s="15">
        <v>0</v>
      </c>
      <c r="W17" s="19">
        <v>0</v>
      </c>
      <c r="X17" s="19">
        <v>0</v>
      </c>
      <c r="Y17" s="19"/>
      <c r="Z17" s="19">
        <v>0</v>
      </c>
      <c r="AC17" s="19">
        <f t="shared" si="0"/>
        <v>0</v>
      </c>
    </row>
    <row r="18" spans="1:29" x14ac:dyDescent="0.3">
      <c r="A18" s="7" t="s">
        <v>1767</v>
      </c>
      <c r="B18" s="7" t="s">
        <v>1685</v>
      </c>
      <c r="C18" s="16">
        <v>0</v>
      </c>
      <c r="D18" s="16">
        <v>0</v>
      </c>
      <c r="E18" s="16">
        <v>0</v>
      </c>
      <c r="F18" s="16">
        <v>0</v>
      </c>
      <c r="G18" s="23">
        <v>0</v>
      </c>
      <c r="H18" s="16">
        <v>0</v>
      </c>
      <c r="I18" s="16">
        <v>0</v>
      </c>
      <c r="J18" s="23">
        <v>0</v>
      </c>
      <c r="K18" s="16">
        <v>0</v>
      </c>
      <c r="L18" s="16">
        <v>3766.83</v>
      </c>
      <c r="M18" s="23">
        <v>0</v>
      </c>
      <c r="N18" s="16">
        <v>0</v>
      </c>
      <c r="O18" s="16">
        <v>0</v>
      </c>
      <c r="P18" s="23">
        <v>0</v>
      </c>
      <c r="Q18" s="16">
        <v>0</v>
      </c>
      <c r="R18" s="19">
        <v>0</v>
      </c>
      <c r="S18" s="15">
        <v>0</v>
      </c>
      <c r="T18" s="19">
        <v>0</v>
      </c>
      <c r="U18" s="19">
        <v>0</v>
      </c>
      <c r="V18" s="15">
        <v>0</v>
      </c>
      <c r="W18" s="19">
        <v>0</v>
      </c>
      <c r="X18" s="19">
        <v>0</v>
      </c>
      <c r="Y18" s="19"/>
      <c r="Z18" s="19">
        <v>0</v>
      </c>
      <c r="AC18" s="19">
        <f t="shared" si="0"/>
        <v>0</v>
      </c>
    </row>
    <row r="19" spans="1:29" x14ac:dyDescent="0.3">
      <c r="A19" s="7" t="s">
        <v>1768</v>
      </c>
      <c r="B19" s="7" t="s">
        <v>1769</v>
      </c>
      <c r="C19" s="16"/>
      <c r="D19" s="16"/>
      <c r="E19" s="16"/>
      <c r="F19" s="16"/>
      <c r="G19" s="23"/>
      <c r="H19" s="16"/>
      <c r="I19" s="16"/>
      <c r="J19" s="23"/>
      <c r="K19" s="16"/>
      <c r="L19" s="16"/>
      <c r="M19" s="23">
        <v>0</v>
      </c>
      <c r="N19" s="16">
        <v>70000</v>
      </c>
      <c r="O19" s="16">
        <v>70000</v>
      </c>
      <c r="P19" s="15">
        <v>0</v>
      </c>
      <c r="Q19" s="19">
        <v>0</v>
      </c>
      <c r="R19" s="19">
        <v>0</v>
      </c>
      <c r="S19" s="15">
        <v>0</v>
      </c>
      <c r="T19" s="19">
        <v>0</v>
      </c>
      <c r="U19" s="19">
        <v>0</v>
      </c>
      <c r="V19" s="15">
        <v>0</v>
      </c>
      <c r="W19" s="19">
        <v>0</v>
      </c>
      <c r="X19" s="19">
        <v>0</v>
      </c>
      <c r="Y19" s="19"/>
      <c r="Z19" s="19">
        <v>0</v>
      </c>
      <c r="AC19" s="19">
        <f t="shared" si="0"/>
        <v>0</v>
      </c>
    </row>
    <row r="20" spans="1:29" x14ac:dyDescent="0.3">
      <c r="A20" s="7" t="s">
        <v>1770</v>
      </c>
      <c r="B20" s="7" t="s">
        <v>1689</v>
      </c>
      <c r="C20" s="16"/>
      <c r="D20" s="16"/>
      <c r="E20" s="16"/>
      <c r="F20" s="16"/>
      <c r="G20" s="23"/>
      <c r="H20" s="16"/>
      <c r="I20" s="16"/>
      <c r="J20" s="23"/>
      <c r="K20" s="16"/>
      <c r="L20" s="16"/>
      <c r="M20" s="23"/>
      <c r="N20" s="16"/>
      <c r="O20" s="16"/>
      <c r="P20" s="15"/>
      <c r="Q20" s="19"/>
      <c r="R20" s="19"/>
      <c r="S20" s="15">
        <v>0</v>
      </c>
      <c r="T20" s="19">
        <v>0</v>
      </c>
      <c r="U20" s="19">
        <v>0</v>
      </c>
      <c r="V20" s="15">
        <v>8087.04</v>
      </c>
      <c r="W20" s="19">
        <v>98087.039999999994</v>
      </c>
      <c r="X20" s="19">
        <v>90000</v>
      </c>
      <c r="Y20" s="19"/>
      <c r="Z20" s="19">
        <v>0</v>
      </c>
      <c r="AC20" s="19">
        <f t="shared" si="0"/>
        <v>0</v>
      </c>
    </row>
    <row r="21" spans="1:29" x14ac:dyDescent="0.3">
      <c r="A21" s="21" t="s">
        <v>87</v>
      </c>
      <c r="B21" s="21" t="s">
        <v>1771</v>
      </c>
      <c r="C21" s="144">
        <f t="shared" ref="C21:L21" si="1">SUM(C2:C18)</f>
        <v>1718259.6199999999</v>
      </c>
      <c r="D21" s="144">
        <f t="shared" si="1"/>
        <v>809751.53</v>
      </c>
      <c r="E21" s="144">
        <f t="shared" si="1"/>
        <v>1233135.7</v>
      </c>
      <c r="F21" s="144">
        <f t="shared" si="1"/>
        <v>1120483.5699999998</v>
      </c>
      <c r="G21" s="144">
        <f t="shared" si="1"/>
        <v>1193439.6399999999</v>
      </c>
      <c r="H21" s="144">
        <f t="shared" si="1"/>
        <v>1671147.92</v>
      </c>
      <c r="I21" s="144">
        <f t="shared" si="1"/>
        <v>1267988.1900000002</v>
      </c>
      <c r="J21" s="144">
        <f t="shared" si="1"/>
        <v>1203881.98</v>
      </c>
      <c r="K21" s="144">
        <f t="shared" si="1"/>
        <v>1372078.98</v>
      </c>
      <c r="L21" s="144">
        <f t="shared" si="1"/>
        <v>1290374.6500000001</v>
      </c>
      <c r="M21" s="144">
        <f t="shared" ref="M21:R21" si="2">SUM(M2:M19)</f>
        <v>1267142.1900000002</v>
      </c>
      <c r="N21" s="144">
        <f t="shared" si="2"/>
        <v>1344807.9300000002</v>
      </c>
      <c r="O21" s="144">
        <f t="shared" si="2"/>
        <v>1341293.29</v>
      </c>
      <c r="P21" s="144">
        <f t="shared" si="2"/>
        <v>1320503.6599999999</v>
      </c>
      <c r="Q21" s="144">
        <f t="shared" si="2"/>
        <v>1343992.65</v>
      </c>
      <c r="R21" s="144">
        <f t="shared" si="2"/>
        <v>1232899.79</v>
      </c>
      <c r="S21" s="144">
        <f t="shared" ref="S21:X21" si="3">SUM(S2:S20)</f>
        <v>1384336.98</v>
      </c>
      <c r="T21" s="144">
        <f t="shared" si="3"/>
        <v>1384336.98</v>
      </c>
      <c r="U21" s="144">
        <f t="shared" si="3"/>
        <v>1272924.1800000002</v>
      </c>
      <c r="V21" s="144">
        <f t="shared" si="3"/>
        <v>1424017.56</v>
      </c>
      <c r="W21" s="144">
        <f t="shared" si="3"/>
        <v>1629017.56</v>
      </c>
      <c r="X21" s="144">
        <f t="shared" si="3"/>
        <v>728580.80999999994</v>
      </c>
      <c r="Y21" s="144"/>
      <c r="Z21" s="144">
        <f>SUM(Z2:Z20)</f>
        <v>1336780.69</v>
      </c>
      <c r="AA21" s="144"/>
      <c r="AB21" s="144"/>
      <c r="AC21" s="144">
        <f>SUM(AC2:AC20)</f>
        <v>1413979.19</v>
      </c>
    </row>
    <row r="22" spans="1:29" x14ac:dyDescent="0.3">
      <c r="A22" t="s">
        <v>1124</v>
      </c>
    </row>
    <row r="23" spans="1:29" x14ac:dyDescent="0.3">
      <c r="Z23" s="19"/>
    </row>
    <row r="24" spans="1:29" x14ac:dyDescent="0.3">
      <c r="Z24" s="19"/>
    </row>
  </sheetData>
  <autoFilter ref="A1:O22" xr:uid="{00000000-0009-0000-0000-000000000000}"/>
  <pageMargins left="0.2" right="0.2" top="1.25" bottom="0.5" header="0.3" footer="0.3"/>
  <pageSetup paperSize="5" scale="90" orientation="landscape" r:id="rId1"/>
  <headerFooter>
    <oddHeader xml:space="preserve">&amp;CWATER FUND REVENUE </oddHeader>
    <oddFooter>&amp;RPage &amp;P of &amp;N</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3AF4-69AF-46AE-965E-5243DC4D2723}">
  <sheetPr>
    <pageSetUpPr fitToPage="1"/>
  </sheetPr>
  <dimension ref="A1:AO239"/>
  <sheetViews>
    <sheetView workbookViewId="0">
      <pane xSplit="2" ySplit="1" topLeftCell="S39" activePane="bottomRight" state="frozen"/>
      <selection pane="topRight" activeCell="C1" sqref="C1"/>
      <selection pane="bottomLeft" activeCell="A2" sqref="A2"/>
      <selection pane="bottomRight" activeCell="A59" sqref="A59:XFD63"/>
    </sheetView>
  </sheetViews>
  <sheetFormatPr defaultColWidth="9.109375" defaultRowHeight="14.4" x14ac:dyDescent="0.3"/>
  <cols>
    <col min="1" max="1" width="15.6640625" style="43" customWidth="1"/>
    <col min="2" max="2" width="35.6640625" style="43" customWidth="1"/>
    <col min="3" max="3" width="14.5546875" style="43" hidden="1" customWidth="1"/>
    <col min="4" max="4" width="13.88671875" style="43" hidden="1" customWidth="1"/>
    <col min="5" max="5" width="14.5546875" style="43" hidden="1" customWidth="1"/>
    <col min="6" max="7" width="13.88671875" style="43" hidden="1" customWidth="1"/>
    <col min="8" max="8" width="14.5546875" style="43" hidden="1" customWidth="1"/>
    <col min="9" max="10" width="13.88671875" style="43" hidden="1" customWidth="1"/>
    <col min="11" max="11" width="14.5546875" style="43" hidden="1" customWidth="1"/>
    <col min="12" max="13" width="13.88671875" style="43" hidden="1" customWidth="1"/>
    <col min="14" max="14" width="14.5546875" style="43" hidden="1" customWidth="1"/>
    <col min="15" max="15" width="13.88671875" style="43" hidden="1" customWidth="1"/>
    <col min="16" max="16" width="15" style="92" hidden="1" customWidth="1"/>
    <col min="17" max="18" width="14.6640625" style="43" hidden="1" customWidth="1"/>
    <col min="19" max="23" width="13.6640625" style="43" customWidth="1"/>
    <col min="24" max="24" width="12.6640625" style="43" hidden="1" customWidth="1"/>
    <col min="25" max="25" width="3.6640625" style="43" hidden="1" customWidth="1"/>
    <col min="26" max="27" width="15.6640625" hidden="1" customWidth="1"/>
    <col min="28" max="28" width="15.6640625" customWidth="1"/>
    <col min="29" max="29" width="26.5546875" style="43" customWidth="1"/>
    <col min="30" max="30" width="29.44140625" customWidth="1"/>
    <col min="31" max="31" width="25.6640625" style="43" customWidth="1"/>
    <col min="32" max="32" width="21.6640625" style="43" hidden="1" customWidth="1"/>
    <col min="33" max="33" width="14.6640625" style="43" hidden="1" customWidth="1"/>
    <col min="34" max="35" width="12.6640625" style="43" hidden="1" customWidth="1"/>
    <col min="36" max="36" width="12.6640625" style="43" customWidth="1"/>
    <col min="37" max="16384" width="9.109375" style="43"/>
  </cols>
  <sheetData>
    <row r="1" spans="1:36" ht="80.25" customHeight="1" x14ac:dyDescent="0.3">
      <c r="A1" s="41" t="s">
        <v>0</v>
      </c>
      <c r="B1" s="41" t="s">
        <v>1</v>
      </c>
      <c r="C1" s="42" t="s">
        <v>2</v>
      </c>
      <c r="D1" s="42" t="s">
        <v>3</v>
      </c>
      <c r="E1" s="42" t="s">
        <v>4</v>
      </c>
      <c r="F1" s="42" t="s">
        <v>5</v>
      </c>
      <c r="G1" s="2" t="s">
        <v>6</v>
      </c>
      <c r="H1" s="3" t="s">
        <v>7</v>
      </c>
      <c r="I1" s="42" t="s">
        <v>8</v>
      </c>
      <c r="J1" s="2" t="s">
        <v>9</v>
      </c>
      <c r="K1" s="3" t="s">
        <v>10</v>
      </c>
      <c r="L1" s="42" t="s">
        <v>11</v>
      </c>
      <c r="M1" s="2" t="s">
        <v>12</v>
      </c>
      <c r="N1" s="3" t="s">
        <v>13</v>
      </c>
      <c r="O1" s="42" t="s">
        <v>14</v>
      </c>
      <c r="P1" s="2" t="s">
        <v>15</v>
      </c>
      <c r="Q1" s="3" t="s">
        <v>1125</v>
      </c>
      <c r="R1" s="3" t="s">
        <v>1339</v>
      </c>
      <c r="S1" s="2" t="s">
        <v>18</v>
      </c>
      <c r="T1" s="3" t="s">
        <v>1127</v>
      </c>
      <c r="U1" s="3" t="s">
        <v>20</v>
      </c>
      <c r="V1" s="2" t="s">
        <v>21</v>
      </c>
      <c r="W1" s="3" t="s">
        <v>22</v>
      </c>
      <c r="X1" s="3" t="s">
        <v>23</v>
      </c>
      <c r="Y1" s="3"/>
      <c r="Z1" s="3" t="s">
        <v>24</v>
      </c>
      <c r="AA1" s="3" t="s">
        <v>1810</v>
      </c>
      <c r="AB1" s="3" t="s">
        <v>1811</v>
      </c>
      <c r="AC1" s="5" t="s">
        <v>25</v>
      </c>
      <c r="AD1" s="5" t="s">
        <v>26</v>
      </c>
      <c r="AE1" s="6" t="s">
        <v>27</v>
      </c>
      <c r="AF1" s="6" t="s">
        <v>28</v>
      </c>
      <c r="AG1" s="3" t="s">
        <v>1825</v>
      </c>
      <c r="AH1" s="3" t="s">
        <v>1779</v>
      </c>
      <c r="AI1" s="3" t="s">
        <v>1780</v>
      </c>
      <c r="AJ1" s="3" t="s">
        <v>1781</v>
      </c>
    </row>
    <row r="2" spans="1:36" x14ac:dyDescent="0.3">
      <c r="A2" s="44" t="s">
        <v>1340</v>
      </c>
      <c r="B2" s="45" t="s">
        <v>1341</v>
      </c>
      <c r="C2" s="46"/>
      <c r="D2" s="46"/>
      <c r="E2" s="46"/>
      <c r="F2" s="46"/>
      <c r="G2" s="47"/>
      <c r="H2" s="46"/>
      <c r="I2" s="46"/>
      <c r="J2" s="47"/>
      <c r="K2" s="46"/>
      <c r="L2" s="46"/>
      <c r="M2" s="47"/>
      <c r="N2" s="46"/>
      <c r="O2" s="46"/>
      <c r="S2" s="49"/>
      <c r="V2" s="49"/>
    </row>
    <row r="3" spans="1:36" ht="15" customHeight="1" x14ac:dyDescent="0.3">
      <c r="A3" s="44" t="s">
        <v>1342</v>
      </c>
      <c r="B3" s="44" t="s">
        <v>629</v>
      </c>
      <c r="C3" s="50">
        <v>165338.20000000001</v>
      </c>
      <c r="D3" s="50">
        <v>154510.99</v>
      </c>
      <c r="E3" s="50">
        <v>163964.10999999999</v>
      </c>
      <c r="F3" s="50">
        <v>212534.47</v>
      </c>
      <c r="G3" s="51">
        <v>208516.81</v>
      </c>
      <c r="H3" s="50">
        <v>204054.93</v>
      </c>
      <c r="I3" s="50">
        <v>169178.36</v>
      </c>
      <c r="J3" s="51">
        <v>242378.64</v>
      </c>
      <c r="K3" s="50">
        <v>242378.64</v>
      </c>
      <c r="L3" s="50">
        <v>204433.78</v>
      </c>
      <c r="M3" s="51">
        <v>262781.93</v>
      </c>
      <c r="N3" s="50">
        <v>262312.40999999997</v>
      </c>
      <c r="O3" s="50">
        <v>239348.15</v>
      </c>
      <c r="P3" s="54">
        <v>265126.78105999995</v>
      </c>
      <c r="Q3" s="53">
        <v>248988.04</v>
      </c>
      <c r="R3" s="52">
        <v>243514.72</v>
      </c>
      <c r="S3" s="54">
        <v>277602.86184000003</v>
      </c>
      <c r="T3" s="53">
        <v>275724.38</v>
      </c>
      <c r="U3" s="13">
        <v>270028.08</v>
      </c>
      <c r="V3" s="64">
        <v>287131.21000000002</v>
      </c>
      <c r="W3" s="52">
        <v>287131.21000000002</v>
      </c>
      <c r="X3" s="13">
        <v>119970.07</v>
      </c>
      <c r="Y3" s="13"/>
      <c r="Z3" s="19" t="e">
        <f>#REF!</f>
        <v>#REF!</v>
      </c>
      <c r="AA3" s="19"/>
      <c r="AB3" s="19" t="e">
        <f>$Z$3</f>
        <v>#REF!</v>
      </c>
      <c r="AG3" s="53" t="e">
        <f>#REF!</f>
        <v>#REF!</v>
      </c>
      <c r="AH3" s="53" t="e">
        <f>#REF!</f>
        <v>#REF!</v>
      </c>
      <c r="AI3" s="53" t="e">
        <f>#REF!</f>
        <v>#REF!</v>
      </c>
      <c r="AJ3" s="53" t="e">
        <f>#REF!</f>
        <v>#REF!</v>
      </c>
    </row>
    <row r="4" spans="1:36" x14ac:dyDescent="0.3">
      <c r="A4" s="44" t="s">
        <v>1343</v>
      </c>
      <c r="B4" s="44" t="s">
        <v>94</v>
      </c>
      <c r="C4" s="50">
        <v>2754.94</v>
      </c>
      <c r="D4" s="50">
        <v>2754.94</v>
      </c>
      <c r="E4" s="50">
        <v>0</v>
      </c>
      <c r="F4" s="50">
        <v>4284.13</v>
      </c>
      <c r="G4" s="51">
        <v>0</v>
      </c>
      <c r="H4" s="50">
        <v>4461.88</v>
      </c>
      <c r="I4" s="50">
        <v>4461.88</v>
      </c>
      <c r="J4" s="51">
        <v>8750</v>
      </c>
      <c r="K4" s="50">
        <v>8750</v>
      </c>
      <c r="L4" s="50">
        <v>8341.24</v>
      </c>
      <c r="M4" s="51">
        <v>5000</v>
      </c>
      <c r="N4" s="50">
        <v>5000</v>
      </c>
      <c r="O4" s="50">
        <v>8555.7199999999993</v>
      </c>
      <c r="P4" s="54">
        <v>6000</v>
      </c>
      <c r="Q4" s="53">
        <v>10120.780000000001</v>
      </c>
      <c r="R4" s="52">
        <v>10120.780000000001</v>
      </c>
      <c r="S4" s="54">
        <v>6500</v>
      </c>
      <c r="T4" s="53">
        <v>6500</v>
      </c>
      <c r="U4" s="13">
        <v>15503.66</v>
      </c>
      <c r="V4" s="64">
        <v>11000</v>
      </c>
      <c r="W4" s="52">
        <v>11000</v>
      </c>
      <c r="X4" s="13">
        <v>8881.1</v>
      </c>
      <c r="Y4" s="13"/>
      <c r="Z4" s="19">
        <v>15500</v>
      </c>
      <c r="AA4" s="19"/>
      <c r="AB4" s="19">
        <v>15500</v>
      </c>
      <c r="AG4" s="52">
        <f>AB4</f>
        <v>15500</v>
      </c>
      <c r="AH4" s="53">
        <v>15500</v>
      </c>
      <c r="AI4" s="53">
        <v>15500</v>
      </c>
      <c r="AJ4" s="53">
        <v>15500</v>
      </c>
    </row>
    <row r="5" spans="1:36" hidden="1" x14ac:dyDescent="0.3">
      <c r="A5" s="44" t="s">
        <v>1344</v>
      </c>
      <c r="B5" s="44" t="s">
        <v>422</v>
      </c>
      <c r="C5" s="50">
        <v>2762</v>
      </c>
      <c r="D5" s="50">
        <v>0</v>
      </c>
      <c r="E5" s="50">
        <v>0</v>
      </c>
      <c r="F5" s="50">
        <v>0</v>
      </c>
      <c r="G5" s="51">
        <v>0</v>
      </c>
      <c r="H5" s="50">
        <v>0</v>
      </c>
      <c r="I5" s="50">
        <v>0</v>
      </c>
      <c r="J5" s="51">
        <v>0</v>
      </c>
      <c r="K5" s="50">
        <v>0</v>
      </c>
      <c r="L5" s="50">
        <v>0</v>
      </c>
      <c r="M5" s="51">
        <v>0</v>
      </c>
      <c r="N5" s="50">
        <v>0</v>
      </c>
      <c r="O5" s="50">
        <v>0</v>
      </c>
      <c r="P5" s="54">
        <v>0</v>
      </c>
      <c r="Q5" s="53">
        <v>0</v>
      </c>
      <c r="R5" s="52">
        <v>0</v>
      </c>
      <c r="S5" s="54">
        <v>0</v>
      </c>
      <c r="T5" s="53">
        <v>0</v>
      </c>
      <c r="U5" s="53">
        <v>0</v>
      </c>
      <c r="V5" s="54">
        <v>0</v>
      </c>
      <c r="W5" s="53">
        <v>0</v>
      </c>
      <c r="X5" s="53"/>
      <c r="Y5" s="53"/>
      <c r="Z5" s="19"/>
      <c r="AA5" s="19"/>
      <c r="AB5" s="19"/>
      <c r="AH5" s="53"/>
      <c r="AI5" s="53"/>
      <c r="AJ5" s="53"/>
    </row>
    <row r="6" spans="1:36" x14ac:dyDescent="0.3">
      <c r="A6" s="44" t="s">
        <v>1345</v>
      </c>
      <c r="B6" s="44" t="s">
        <v>36</v>
      </c>
      <c r="C6" s="50">
        <v>13572.39</v>
      </c>
      <c r="D6" s="50">
        <v>11971.28</v>
      </c>
      <c r="E6" s="50">
        <v>12543.25</v>
      </c>
      <c r="F6" s="50">
        <v>16209.28</v>
      </c>
      <c r="G6" s="51">
        <v>15951.5357508</v>
      </c>
      <c r="H6" s="50">
        <v>15951.54</v>
      </c>
      <c r="I6" s="50">
        <v>13255.49</v>
      </c>
      <c r="J6" s="51">
        <v>19211.34</v>
      </c>
      <c r="K6" s="50">
        <v>19211.34</v>
      </c>
      <c r="L6" s="50">
        <v>15847</v>
      </c>
      <c r="M6" s="51">
        <v>20485.32</v>
      </c>
      <c r="N6" s="50">
        <v>20485.32</v>
      </c>
      <c r="O6" s="50">
        <v>18905.87</v>
      </c>
      <c r="P6" s="54">
        <f>(P3+P4)*7.65%</f>
        <v>20741.198751089996</v>
      </c>
      <c r="Q6" s="53">
        <v>20741.2</v>
      </c>
      <c r="R6" s="52">
        <v>19835.509999999998</v>
      </c>
      <c r="S6" s="54">
        <v>21733.86893076</v>
      </c>
      <c r="T6" s="53">
        <v>21590.16</v>
      </c>
      <c r="U6" s="13">
        <v>21492.02</v>
      </c>
      <c r="V6" s="64">
        <v>22807.040000000001</v>
      </c>
      <c r="W6" s="52">
        <v>22807.040000000001</v>
      </c>
      <c r="X6" s="13">
        <v>9824.11</v>
      </c>
      <c r="Y6" s="13"/>
      <c r="Z6" s="19" t="e">
        <f>#REF!+1185.75</f>
        <v>#REF!</v>
      </c>
      <c r="AA6" s="19"/>
      <c r="AB6" s="19" t="e">
        <f t="shared" ref="AB6:AB12" si="0">Z6</f>
        <v>#REF!</v>
      </c>
      <c r="AG6" s="53" t="e">
        <f>#REF!+1185.75</f>
        <v>#REF!</v>
      </c>
      <c r="AH6" s="53" t="e">
        <f>#REF!+1185.75</f>
        <v>#REF!</v>
      </c>
      <c r="AI6" s="53" t="e">
        <f>#REF!+1185.75</f>
        <v>#REF!</v>
      </c>
      <c r="AJ6" s="53" t="e">
        <f>#REF!+1185.75</f>
        <v>#REF!</v>
      </c>
    </row>
    <row r="7" spans="1:36" x14ac:dyDescent="0.3">
      <c r="A7" s="44" t="s">
        <v>1346</v>
      </c>
      <c r="B7" s="44" t="s">
        <v>38</v>
      </c>
      <c r="C7" s="50">
        <v>3912.27</v>
      </c>
      <c r="D7" s="50">
        <v>-19687.669999999998</v>
      </c>
      <c r="E7" s="50">
        <v>3672.8</v>
      </c>
      <c r="F7" s="50">
        <v>-8714.81</v>
      </c>
      <c r="G7" s="51">
        <v>3920.1159753600004</v>
      </c>
      <c r="H7" s="50">
        <v>3920.12</v>
      </c>
      <c r="I7" s="50">
        <v>15216.54</v>
      </c>
      <c r="J7" s="51">
        <v>4556.72</v>
      </c>
      <c r="K7" s="50">
        <v>4556.72</v>
      </c>
      <c r="L7" s="50">
        <v>-17326.73</v>
      </c>
      <c r="M7" s="51">
        <v>1813.25</v>
      </c>
      <c r="N7" s="50">
        <v>1813.25</v>
      </c>
      <c r="O7" s="50">
        <v>-29284.34</v>
      </c>
      <c r="P7" s="54">
        <v>2651.2678106000003</v>
      </c>
      <c r="Q7" s="53">
        <v>3180.75</v>
      </c>
      <c r="R7" s="52">
        <v>3180.75</v>
      </c>
      <c r="S7" s="54">
        <v>15767.842552511996</v>
      </c>
      <c r="T7" s="53">
        <v>15767.842552511996</v>
      </c>
      <c r="U7" s="13">
        <v>-10118.9</v>
      </c>
      <c r="V7" s="64">
        <f>13437.74+3930.14</f>
        <v>17367.88</v>
      </c>
      <c r="W7" s="52">
        <f>13437.74+3930.14</f>
        <v>17367.88</v>
      </c>
      <c r="X7" s="13">
        <v>7065.2</v>
      </c>
      <c r="Y7" s="13"/>
      <c r="Z7" s="19" t="e">
        <f>#REF!+#REF!+#REF!</f>
        <v>#REF!</v>
      </c>
      <c r="AA7" s="19"/>
      <c r="AB7" s="19" t="e">
        <f t="shared" si="0"/>
        <v>#REF!</v>
      </c>
      <c r="AG7" s="53" t="e">
        <f>#REF!+#REF!+#REF!</f>
        <v>#REF!</v>
      </c>
      <c r="AH7" s="53" t="e">
        <f>#REF!+#REF!+#REF!</f>
        <v>#REF!</v>
      </c>
      <c r="AI7" s="53" t="e">
        <f>#REF!+#REF!+#REF!</f>
        <v>#REF!</v>
      </c>
      <c r="AJ7" s="53" t="e">
        <f>#REF!+#REF!+#REF!</f>
        <v>#REF!</v>
      </c>
    </row>
    <row r="8" spans="1:36" x14ac:dyDescent="0.3">
      <c r="A8" s="44" t="s">
        <v>1347</v>
      </c>
      <c r="B8" s="44" t="s">
        <v>40</v>
      </c>
      <c r="C8" s="50">
        <v>34029.660000000003</v>
      </c>
      <c r="D8" s="50">
        <v>34029.660000000003</v>
      </c>
      <c r="E8" s="50">
        <v>27468</v>
      </c>
      <c r="F8" s="50">
        <v>27702.19</v>
      </c>
      <c r="G8" s="51">
        <v>29916</v>
      </c>
      <c r="H8" s="50">
        <v>29495.99</v>
      </c>
      <c r="I8" s="50">
        <v>22556.92</v>
      </c>
      <c r="J8" s="51">
        <v>39504</v>
      </c>
      <c r="K8" s="50">
        <v>39504</v>
      </c>
      <c r="L8" s="50">
        <v>29830</v>
      </c>
      <c r="M8" s="51">
        <v>42864</v>
      </c>
      <c r="N8" s="50">
        <v>42864</v>
      </c>
      <c r="O8" s="50">
        <v>30200.5</v>
      </c>
      <c r="P8" s="54">
        <v>34272</v>
      </c>
      <c r="Q8" s="53">
        <v>29457.759999999998</v>
      </c>
      <c r="R8" s="52">
        <v>21766</v>
      </c>
      <c r="S8" s="54">
        <v>32748</v>
      </c>
      <c r="T8" s="53">
        <v>32748</v>
      </c>
      <c r="U8" s="13">
        <v>23403</v>
      </c>
      <c r="V8" s="64">
        <v>24228</v>
      </c>
      <c r="W8" s="52">
        <v>24228</v>
      </c>
      <c r="X8" s="13">
        <v>12114</v>
      </c>
      <c r="Y8" s="13"/>
      <c r="Z8" s="19" t="e">
        <f>#REF!</f>
        <v>#REF!</v>
      </c>
      <c r="AA8" s="19"/>
      <c r="AB8" s="19" t="e">
        <f t="shared" si="0"/>
        <v>#REF!</v>
      </c>
      <c r="AG8" s="53" t="e">
        <f>#REF!</f>
        <v>#REF!</v>
      </c>
      <c r="AH8" s="53" t="e">
        <f>#REF!</f>
        <v>#REF!</v>
      </c>
      <c r="AI8" s="53" t="e">
        <f>#REF!</f>
        <v>#REF!</v>
      </c>
      <c r="AJ8" s="53" t="e">
        <f>#REF!</f>
        <v>#REF!</v>
      </c>
    </row>
    <row r="9" spans="1:36" x14ac:dyDescent="0.3">
      <c r="A9" s="44" t="s">
        <v>1348</v>
      </c>
      <c r="B9" s="44" t="s">
        <v>42</v>
      </c>
      <c r="C9" s="50">
        <v>2287.98</v>
      </c>
      <c r="D9" s="50">
        <v>1298.81</v>
      </c>
      <c r="E9" s="50">
        <v>2147.9299999999998</v>
      </c>
      <c r="F9" s="50">
        <v>2037.67</v>
      </c>
      <c r="G9" s="51">
        <v>2794.1252164800003</v>
      </c>
      <c r="H9" s="50">
        <v>2389.96</v>
      </c>
      <c r="I9" s="50">
        <v>1909.84</v>
      </c>
      <c r="J9" s="51">
        <v>3247.87</v>
      </c>
      <c r="K9" s="50">
        <v>3247.87</v>
      </c>
      <c r="L9" s="50">
        <v>2112.71</v>
      </c>
      <c r="M9" s="51">
        <v>3521.28</v>
      </c>
      <c r="N9" s="50">
        <v>3521.28</v>
      </c>
      <c r="O9" s="50">
        <v>2427.9699999999998</v>
      </c>
      <c r="P9" s="54">
        <v>3552.6988662039998</v>
      </c>
      <c r="Q9" s="53">
        <v>3552.6988662039998</v>
      </c>
      <c r="R9" s="52">
        <v>3357.87</v>
      </c>
      <c r="S9" s="54">
        <v>3719.8783486560001</v>
      </c>
      <c r="T9" s="53">
        <v>3719.8783486560001</v>
      </c>
      <c r="U9" s="13">
        <v>2888.36</v>
      </c>
      <c r="V9" s="64">
        <v>3388.15</v>
      </c>
      <c r="W9" s="52">
        <v>3388.15</v>
      </c>
      <c r="X9" s="13">
        <v>1365.17</v>
      </c>
      <c r="Y9" s="13"/>
      <c r="Z9" s="19" t="e">
        <f>#REF!</f>
        <v>#REF!</v>
      </c>
      <c r="AA9" s="19"/>
      <c r="AB9" s="19" t="e">
        <f t="shared" si="0"/>
        <v>#REF!</v>
      </c>
      <c r="AG9" s="53" t="e">
        <f>#REF!</f>
        <v>#REF!</v>
      </c>
      <c r="AH9" s="53" t="e">
        <f>#REF!</f>
        <v>#REF!</v>
      </c>
      <c r="AI9" s="53" t="e">
        <f>#REF!</f>
        <v>#REF!</v>
      </c>
      <c r="AJ9" s="53" t="e">
        <f>#REF!</f>
        <v>#REF!</v>
      </c>
    </row>
    <row r="10" spans="1:36" x14ac:dyDescent="0.3">
      <c r="A10" s="44" t="s">
        <v>1349</v>
      </c>
      <c r="B10" s="44" t="s">
        <v>44</v>
      </c>
      <c r="C10" s="50">
        <v>452</v>
      </c>
      <c r="D10" s="50">
        <v>204.98</v>
      </c>
      <c r="E10" s="50">
        <v>271.2</v>
      </c>
      <c r="F10" s="50">
        <v>98.58</v>
      </c>
      <c r="G10" s="51">
        <v>26.400000000000002</v>
      </c>
      <c r="H10" s="50">
        <v>446.41</v>
      </c>
      <c r="I10" s="50">
        <v>446.41</v>
      </c>
      <c r="J10" s="51">
        <v>505.6</v>
      </c>
      <c r="K10" s="50">
        <v>505.6</v>
      </c>
      <c r="L10" s="50">
        <v>353.96</v>
      </c>
      <c r="M10" s="51">
        <v>457.6</v>
      </c>
      <c r="N10" s="50">
        <v>457.6</v>
      </c>
      <c r="O10" s="50">
        <v>645.91</v>
      </c>
      <c r="P10" s="54">
        <v>425.6</v>
      </c>
      <c r="Q10" s="53">
        <v>491.04</v>
      </c>
      <c r="R10" s="52">
        <v>491.04</v>
      </c>
      <c r="S10" s="54">
        <v>371.2</v>
      </c>
      <c r="T10" s="53">
        <v>371.2</v>
      </c>
      <c r="U10" s="13">
        <v>44.8</v>
      </c>
      <c r="V10" s="64">
        <v>44.8</v>
      </c>
      <c r="W10" s="52">
        <v>44.8</v>
      </c>
      <c r="X10" s="13">
        <v>0</v>
      </c>
      <c r="Y10" s="13"/>
      <c r="Z10" s="19" t="e">
        <f>#REF!</f>
        <v>#REF!</v>
      </c>
      <c r="AA10" s="19"/>
      <c r="AB10" s="19" t="e">
        <f t="shared" si="0"/>
        <v>#REF!</v>
      </c>
      <c r="AG10" s="53" t="e">
        <f>#REF!</f>
        <v>#REF!</v>
      </c>
      <c r="AH10" s="53" t="e">
        <f>#REF!</f>
        <v>#REF!</v>
      </c>
      <c r="AI10" s="53" t="e">
        <f>#REF!</f>
        <v>#REF!</v>
      </c>
      <c r="AJ10" s="53" t="e">
        <f>#REF!</f>
        <v>#REF!</v>
      </c>
    </row>
    <row r="11" spans="1:36" x14ac:dyDescent="0.3">
      <c r="A11" s="44" t="s">
        <v>1350</v>
      </c>
      <c r="B11" s="44" t="s">
        <v>46</v>
      </c>
      <c r="C11" s="50">
        <v>4611.34</v>
      </c>
      <c r="D11" s="50">
        <v>1333.06</v>
      </c>
      <c r="E11" s="50">
        <v>5750.74</v>
      </c>
      <c r="F11" s="50">
        <v>5072.0600000000004</v>
      </c>
      <c r="G11" s="51">
        <v>2105.0500000000002</v>
      </c>
      <c r="H11" s="50">
        <v>2105.0500000000002</v>
      </c>
      <c r="I11" s="50">
        <v>-296.29000000000002</v>
      </c>
      <c r="J11" s="51">
        <v>2105.04</v>
      </c>
      <c r="K11" s="50">
        <v>2105.04</v>
      </c>
      <c r="L11" s="50">
        <v>2164.5100000000002</v>
      </c>
      <c r="M11" s="51">
        <v>3216</v>
      </c>
      <c r="N11" s="50">
        <v>3216</v>
      </c>
      <c r="O11" s="50">
        <v>3296.45</v>
      </c>
      <c r="P11" s="54">
        <v>3215.21</v>
      </c>
      <c r="Q11" s="53">
        <v>5400.5</v>
      </c>
      <c r="R11" s="52">
        <v>5400.5</v>
      </c>
      <c r="S11" s="54">
        <v>5619.91</v>
      </c>
      <c r="T11" s="53">
        <v>8564.23</v>
      </c>
      <c r="U11" s="13">
        <v>8564.23</v>
      </c>
      <c r="V11" s="64">
        <v>5710</v>
      </c>
      <c r="W11" s="52">
        <v>5710</v>
      </c>
      <c r="X11" s="13">
        <v>2480.94</v>
      </c>
      <c r="Y11" s="13"/>
      <c r="Z11" s="19" t="e">
        <f>#REF!</f>
        <v>#REF!</v>
      </c>
      <c r="AA11" s="19"/>
      <c r="AB11" s="19" t="e">
        <f t="shared" si="0"/>
        <v>#REF!</v>
      </c>
      <c r="AG11" s="53" t="e">
        <f>#REF!</f>
        <v>#REF!</v>
      </c>
      <c r="AH11" s="53" t="e">
        <f>#REF!</f>
        <v>#REF!</v>
      </c>
      <c r="AI11" s="53" t="e">
        <f>#REF!</f>
        <v>#REF!</v>
      </c>
      <c r="AJ11" s="53" t="e">
        <f>#REF!</f>
        <v>#REF!</v>
      </c>
    </row>
    <row r="12" spans="1:36" x14ac:dyDescent="0.3">
      <c r="A12" s="44" t="s">
        <v>1351</v>
      </c>
      <c r="B12" s="44" t="s">
        <v>48</v>
      </c>
      <c r="C12" s="50">
        <v>472.49</v>
      </c>
      <c r="D12" s="50">
        <v>188.94</v>
      </c>
      <c r="E12" s="50">
        <v>194.09</v>
      </c>
      <c r="F12" s="50">
        <v>469.01</v>
      </c>
      <c r="G12" s="51">
        <v>451.95770880000003</v>
      </c>
      <c r="H12" s="50">
        <v>856.13</v>
      </c>
      <c r="I12" s="50">
        <v>856.13</v>
      </c>
      <c r="J12" s="51">
        <v>2011.74</v>
      </c>
      <c r="K12" s="50">
        <v>2011.74</v>
      </c>
      <c r="L12" s="50">
        <v>1012.81</v>
      </c>
      <c r="M12" s="51">
        <v>1493.72</v>
      </c>
      <c r="N12" s="50">
        <v>1493.72</v>
      </c>
      <c r="O12" s="50">
        <v>1431.06</v>
      </c>
      <c r="P12" s="54">
        <v>1706.9572879100001</v>
      </c>
      <c r="Q12" s="53">
        <v>1706.9572879100001</v>
      </c>
      <c r="R12" s="52">
        <v>1567.36</v>
      </c>
      <c r="S12" s="54">
        <v>2054.2611776159997</v>
      </c>
      <c r="T12" s="53">
        <v>2054.2611776159997</v>
      </c>
      <c r="U12" s="13">
        <v>1605.52</v>
      </c>
      <c r="V12" s="64">
        <v>1715.53</v>
      </c>
      <c r="W12" s="52">
        <v>1715.53</v>
      </c>
      <c r="X12" s="13">
        <v>701.58</v>
      </c>
      <c r="Y12" s="13"/>
      <c r="Z12" s="19" t="e">
        <f>#REF!</f>
        <v>#REF!</v>
      </c>
      <c r="AA12" s="19"/>
      <c r="AB12" s="19" t="e">
        <f t="shared" si="0"/>
        <v>#REF!</v>
      </c>
      <c r="AG12" s="53" t="e">
        <f>#REF!</f>
        <v>#REF!</v>
      </c>
      <c r="AH12" s="53" t="e">
        <f>#REF!</f>
        <v>#REF!</v>
      </c>
      <c r="AI12" s="53" t="e">
        <f>#REF!</f>
        <v>#REF!</v>
      </c>
      <c r="AJ12" s="53" t="e">
        <f>#REF!</f>
        <v>#REF!</v>
      </c>
    </row>
    <row r="13" spans="1:36" ht="86.4" x14ac:dyDescent="0.3">
      <c r="A13" s="44" t="s">
        <v>1352</v>
      </c>
      <c r="B13" s="44" t="s">
        <v>114</v>
      </c>
      <c r="C13" s="50">
        <v>5730</v>
      </c>
      <c r="D13" s="50">
        <v>5350.26</v>
      </c>
      <c r="E13" s="50">
        <v>12000</v>
      </c>
      <c r="F13" s="50">
        <v>10837.9</v>
      </c>
      <c r="G13" s="51">
        <v>10000</v>
      </c>
      <c r="H13" s="50">
        <v>18195</v>
      </c>
      <c r="I13" s="50">
        <v>12479.9</v>
      </c>
      <c r="J13" s="51">
        <v>50000</v>
      </c>
      <c r="K13" s="50">
        <v>50000</v>
      </c>
      <c r="L13" s="50">
        <v>19752.25</v>
      </c>
      <c r="M13" s="51">
        <v>20000</v>
      </c>
      <c r="N13" s="50">
        <v>26969.52</v>
      </c>
      <c r="O13" s="50">
        <v>27166.18</v>
      </c>
      <c r="P13" s="54">
        <v>35000</v>
      </c>
      <c r="Q13" s="53">
        <v>57923.44</v>
      </c>
      <c r="R13" s="52">
        <v>53292.21</v>
      </c>
      <c r="S13" s="54">
        <v>50000</v>
      </c>
      <c r="T13" s="53">
        <v>50000</v>
      </c>
      <c r="U13" s="53">
        <v>46811.839999999997</v>
      </c>
      <c r="V13" s="64">
        <v>56820</v>
      </c>
      <c r="W13" s="52">
        <v>56820</v>
      </c>
      <c r="X13" s="53">
        <v>26747.56</v>
      </c>
      <c r="Y13" s="53"/>
      <c r="Z13" s="19">
        <v>59661</v>
      </c>
      <c r="AA13" s="19"/>
      <c r="AB13" s="19">
        <v>59661</v>
      </c>
      <c r="AC13" s="43" t="s">
        <v>615</v>
      </c>
      <c r="AD13" s="122" t="s">
        <v>1353</v>
      </c>
      <c r="AE13" s="55" t="s">
        <v>1354</v>
      </c>
      <c r="AG13" s="52">
        <f t="shared" ref="AG13:AG47" si="1">AB13</f>
        <v>59661</v>
      </c>
      <c r="AH13" s="53">
        <f>Z13</f>
        <v>59661</v>
      </c>
      <c r="AI13" s="53">
        <f>Z13</f>
        <v>59661</v>
      </c>
      <c r="AJ13" s="53">
        <f>Z13</f>
        <v>59661</v>
      </c>
    </row>
    <row r="14" spans="1:36" hidden="1" x14ac:dyDescent="0.3">
      <c r="A14" s="44" t="s">
        <v>1355</v>
      </c>
      <c r="B14" s="44" t="s">
        <v>645</v>
      </c>
      <c r="C14" s="50">
        <v>0</v>
      </c>
      <c r="D14" s="50">
        <v>0</v>
      </c>
      <c r="E14" s="50">
        <v>0</v>
      </c>
      <c r="F14" s="50">
        <v>0</v>
      </c>
      <c r="G14" s="51">
        <v>0</v>
      </c>
      <c r="H14" s="50">
        <v>0</v>
      </c>
      <c r="I14" s="50">
        <v>0</v>
      </c>
      <c r="J14" s="51">
        <v>0</v>
      </c>
      <c r="K14" s="50">
        <v>500</v>
      </c>
      <c r="L14" s="50">
        <v>478.83</v>
      </c>
      <c r="M14" s="51">
        <v>2500</v>
      </c>
      <c r="N14" s="50">
        <v>2500</v>
      </c>
      <c r="O14" s="50">
        <v>0</v>
      </c>
      <c r="P14" s="54">
        <v>2500</v>
      </c>
      <c r="Q14" s="53">
        <v>2500</v>
      </c>
      <c r="R14" s="52">
        <v>0</v>
      </c>
      <c r="S14" s="54">
        <v>0</v>
      </c>
      <c r="T14" s="53">
        <v>0</v>
      </c>
      <c r="U14" s="53">
        <v>0</v>
      </c>
      <c r="V14" s="54">
        <v>0</v>
      </c>
      <c r="W14" s="53">
        <v>0</v>
      </c>
      <c r="X14" s="53">
        <v>0</v>
      </c>
      <c r="Y14" s="53"/>
      <c r="Z14" s="19">
        <v>0</v>
      </c>
      <c r="AA14" s="19"/>
      <c r="AB14" s="19">
        <v>0</v>
      </c>
      <c r="AG14" s="52">
        <f t="shared" si="1"/>
        <v>0</v>
      </c>
      <c r="AH14" s="53">
        <f>Z14</f>
        <v>0</v>
      </c>
      <c r="AI14" s="53">
        <f>Z14</f>
        <v>0</v>
      </c>
      <c r="AJ14" s="53">
        <f>Z14</f>
        <v>0</v>
      </c>
    </row>
    <row r="15" spans="1:36" x14ac:dyDescent="0.3">
      <c r="A15" s="44" t="s">
        <v>1356</v>
      </c>
      <c r="B15" s="44" t="s">
        <v>1357</v>
      </c>
      <c r="C15" s="50">
        <v>0</v>
      </c>
      <c r="D15" s="50">
        <v>0</v>
      </c>
      <c r="E15" s="50">
        <v>4100</v>
      </c>
      <c r="F15" s="50">
        <v>4093.1</v>
      </c>
      <c r="G15" s="51">
        <v>25000</v>
      </c>
      <c r="H15" s="50">
        <v>25000</v>
      </c>
      <c r="I15" s="50">
        <v>0</v>
      </c>
      <c r="J15" s="51">
        <v>11000</v>
      </c>
      <c r="K15" s="50">
        <v>11128.75</v>
      </c>
      <c r="L15" s="50">
        <v>11750</v>
      </c>
      <c r="M15" s="51">
        <v>0</v>
      </c>
      <c r="N15" s="50">
        <v>0</v>
      </c>
      <c r="O15" s="50">
        <v>0</v>
      </c>
      <c r="P15" s="54">
        <v>0</v>
      </c>
      <c r="Q15" s="53">
        <v>0</v>
      </c>
      <c r="R15" s="52">
        <v>0</v>
      </c>
      <c r="S15" s="54">
        <v>0</v>
      </c>
      <c r="T15" s="53">
        <v>0</v>
      </c>
      <c r="U15" s="53">
        <v>0</v>
      </c>
      <c r="V15" s="64">
        <v>17850</v>
      </c>
      <c r="W15" s="52">
        <v>17850</v>
      </c>
      <c r="X15" s="53">
        <v>0</v>
      </c>
      <c r="Y15" s="53"/>
      <c r="Z15" s="19">
        <v>0</v>
      </c>
      <c r="AA15" s="19"/>
      <c r="AB15" s="19">
        <v>0</v>
      </c>
      <c r="AC15" s="43" t="s">
        <v>1358</v>
      </c>
      <c r="AD15" s="125" t="s">
        <v>1359</v>
      </c>
      <c r="AG15" s="52">
        <f t="shared" si="1"/>
        <v>0</v>
      </c>
      <c r="AH15" s="53">
        <f>Z15</f>
        <v>0</v>
      </c>
      <c r="AI15" s="53">
        <f>Z15</f>
        <v>0</v>
      </c>
      <c r="AJ15" s="53">
        <f>Z15</f>
        <v>0</v>
      </c>
    </row>
    <row r="16" spans="1:36" ht="129.6" x14ac:dyDescent="0.3">
      <c r="A16" s="44" t="s">
        <v>1360</v>
      </c>
      <c r="B16" s="44" t="s">
        <v>441</v>
      </c>
      <c r="C16" s="50">
        <v>8200</v>
      </c>
      <c r="D16" s="50">
        <v>7358.19</v>
      </c>
      <c r="E16" s="50">
        <v>14145</v>
      </c>
      <c r="F16" s="50">
        <v>11709.52</v>
      </c>
      <c r="G16" s="51">
        <v>14145</v>
      </c>
      <c r="H16" s="50">
        <v>25145</v>
      </c>
      <c r="I16" s="50">
        <v>24836.11</v>
      </c>
      <c r="J16" s="51">
        <v>14145</v>
      </c>
      <c r="K16" s="50">
        <v>14145</v>
      </c>
      <c r="L16" s="50">
        <v>8525.4599999999991</v>
      </c>
      <c r="M16" s="51">
        <v>13250</v>
      </c>
      <c r="N16" s="50">
        <v>72412.59</v>
      </c>
      <c r="O16" s="50">
        <v>65959.850000000006</v>
      </c>
      <c r="P16" s="54">
        <v>60000</v>
      </c>
      <c r="Q16" s="53">
        <v>71677.899999999994</v>
      </c>
      <c r="R16" s="52">
        <v>61857.07</v>
      </c>
      <c r="S16" s="54">
        <v>72202.61</v>
      </c>
      <c r="T16" s="53">
        <v>72202.61</v>
      </c>
      <c r="U16" s="53">
        <v>71621.960000000006</v>
      </c>
      <c r="V16" s="64">
        <v>72000</v>
      </c>
      <c r="W16" s="52">
        <v>72000</v>
      </c>
      <c r="X16" s="53">
        <v>17022.96</v>
      </c>
      <c r="Y16" s="53"/>
      <c r="Z16" s="19">
        <v>80000</v>
      </c>
      <c r="AA16" s="19"/>
      <c r="AB16" s="19">
        <v>80000</v>
      </c>
      <c r="AD16" s="122" t="s">
        <v>1275</v>
      </c>
      <c r="AE16" s="98" t="s">
        <v>1798</v>
      </c>
      <c r="AG16" s="52">
        <f t="shared" si="1"/>
        <v>80000</v>
      </c>
      <c r="AH16" s="53">
        <f t="shared" ref="AH16:AH47" si="2">AB16</f>
        <v>80000</v>
      </c>
      <c r="AI16" s="53">
        <f t="shared" ref="AI16:AI47" si="3">AB16</f>
        <v>80000</v>
      </c>
      <c r="AJ16" s="53">
        <f t="shared" ref="AJ16:AJ47" si="4">AB16</f>
        <v>80000</v>
      </c>
    </row>
    <row r="17" spans="1:36" ht="57.6" x14ac:dyDescent="0.3">
      <c r="A17" s="44" t="s">
        <v>1361</v>
      </c>
      <c r="B17" s="44" t="s">
        <v>56</v>
      </c>
      <c r="C17" s="50">
        <v>7290</v>
      </c>
      <c r="D17" s="50">
        <v>7280.5</v>
      </c>
      <c r="E17" s="50">
        <v>26000</v>
      </c>
      <c r="F17" s="50">
        <v>7717.31</v>
      </c>
      <c r="G17" s="51">
        <v>26000</v>
      </c>
      <c r="H17" s="50">
        <v>27805</v>
      </c>
      <c r="I17" s="50">
        <v>26680.720000000001</v>
      </c>
      <c r="J17" s="51">
        <v>133000</v>
      </c>
      <c r="K17" s="50">
        <v>133000</v>
      </c>
      <c r="L17" s="50">
        <v>89787.76</v>
      </c>
      <c r="M17" s="51">
        <v>155000</v>
      </c>
      <c r="N17" s="50">
        <v>148045.79999999999</v>
      </c>
      <c r="O17" s="50">
        <v>109069.55</v>
      </c>
      <c r="P17" s="54">
        <v>155000</v>
      </c>
      <c r="Q17" s="53">
        <v>155000</v>
      </c>
      <c r="R17" s="52">
        <v>105816.21</v>
      </c>
      <c r="S17" s="54">
        <v>145000</v>
      </c>
      <c r="T17" s="53">
        <v>145000</v>
      </c>
      <c r="U17" s="53">
        <v>130898.11</v>
      </c>
      <c r="V17" s="64">
        <v>150000</v>
      </c>
      <c r="W17" s="52">
        <v>150000</v>
      </c>
      <c r="X17" s="53">
        <v>56990.78</v>
      </c>
      <c r="Y17" s="53"/>
      <c r="Z17" s="19">
        <v>150000</v>
      </c>
      <c r="AA17" s="19"/>
      <c r="AB17" s="19">
        <v>150000</v>
      </c>
      <c r="AC17" s="43" t="s">
        <v>598</v>
      </c>
      <c r="AD17" s="122" t="s">
        <v>1362</v>
      </c>
      <c r="AG17" s="52">
        <f t="shared" si="1"/>
        <v>150000</v>
      </c>
      <c r="AH17" s="53">
        <f t="shared" si="2"/>
        <v>150000</v>
      </c>
      <c r="AI17" s="53">
        <f t="shared" si="3"/>
        <v>150000</v>
      </c>
      <c r="AJ17" s="53">
        <f t="shared" si="4"/>
        <v>150000</v>
      </c>
    </row>
    <row r="18" spans="1:36" x14ac:dyDescent="0.3">
      <c r="A18" s="44" t="s">
        <v>1363</v>
      </c>
      <c r="B18" s="44" t="s">
        <v>60</v>
      </c>
      <c r="C18" s="50">
        <v>500</v>
      </c>
      <c r="D18" s="50">
        <v>72.2</v>
      </c>
      <c r="E18" s="50">
        <v>575</v>
      </c>
      <c r="F18" s="50">
        <v>38.64</v>
      </c>
      <c r="G18" s="51">
        <v>750</v>
      </c>
      <c r="H18" s="50">
        <v>1150</v>
      </c>
      <c r="I18" s="50">
        <v>809.64</v>
      </c>
      <c r="J18" s="51">
        <v>750</v>
      </c>
      <c r="K18" s="50">
        <v>750</v>
      </c>
      <c r="L18" s="50">
        <v>743.88</v>
      </c>
      <c r="M18" s="51">
        <v>1000</v>
      </c>
      <c r="N18" s="50">
        <v>1000</v>
      </c>
      <c r="O18" s="50">
        <v>763.22</v>
      </c>
      <c r="P18" s="54">
        <v>1000</v>
      </c>
      <c r="Q18" s="53">
        <v>1038.17</v>
      </c>
      <c r="R18" s="52">
        <v>1038.17</v>
      </c>
      <c r="S18" s="54">
        <v>1000</v>
      </c>
      <c r="T18" s="53">
        <v>1000</v>
      </c>
      <c r="U18" s="53">
        <v>947.34</v>
      </c>
      <c r="V18" s="64">
        <v>1080</v>
      </c>
      <c r="W18" s="52">
        <v>1080</v>
      </c>
      <c r="X18" s="53">
        <v>0</v>
      </c>
      <c r="Y18" s="53"/>
      <c r="Z18" s="19">
        <v>1080</v>
      </c>
      <c r="AA18" s="19"/>
      <c r="AB18" s="19">
        <v>1080</v>
      </c>
      <c r="AC18" s="43" t="s">
        <v>598</v>
      </c>
      <c r="AD18" s="125" t="s">
        <v>1364</v>
      </c>
      <c r="AG18" s="52">
        <f t="shared" si="1"/>
        <v>1080</v>
      </c>
      <c r="AH18" s="53">
        <f t="shared" si="2"/>
        <v>1080</v>
      </c>
      <c r="AI18" s="53">
        <f t="shared" si="3"/>
        <v>1080</v>
      </c>
      <c r="AJ18" s="53">
        <f t="shared" si="4"/>
        <v>1080</v>
      </c>
    </row>
    <row r="19" spans="1:36" ht="28.8" x14ac:dyDescent="0.3">
      <c r="A19" s="44" t="s">
        <v>1365</v>
      </c>
      <c r="B19" s="44" t="s">
        <v>681</v>
      </c>
      <c r="C19" s="50">
        <v>34540.589999999997</v>
      </c>
      <c r="D19" s="50">
        <v>37511.69</v>
      </c>
      <c r="E19" s="50">
        <v>55000</v>
      </c>
      <c r="F19" s="50">
        <v>42104.66</v>
      </c>
      <c r="G19" s="51">
        <v>50000</v>
      </c>
      <c r="H19" s="50">
        <v>50000</v>
      </c>
      <c r="I19" s="50">
        <v>50021.22</v>
      </c>
      <c r="J19" s="51">
        <v>55000</v>
      </c>
      <c r="K19" s="50">
        <v>55000</v>
      </c>
      <c r="L19" s="50">
        <v>42404.91</v>
      </c>
      <c r="M19" s="51">
        <v>50000</v>
      </c>
      <c r="N19" s="50">
        <v>50000</v>
      </c>
      <c r="O19" s="50">
        <v>43903.72</v>
      </c>
      <c r="P19" s="54">
        <v>50000</v>
      </c>
      <c r="Q19" s="53">
        <v>50000</v>
      </c>
      <c r="R19" s="52">
        <v>49865.279999999999</v>
      </c>
      <c r="S19" s="54">
        <v>50000</v>
      </c>
      <c r="T19" s="53">
        <v>50000</v>
      </c>
      <c r="U19" s="53">
        <v>53529.33</v>
      </c>
      <c r="V19" s="64">
        <v>54000</v>
      </c>
      <c r="W19" s="52">
        <v>54000</v>
      </c>
      <c r="X19" s="53">
        <v>20530.02</v>
      </c>
      <c r="Y19" s="53"/>
      <c r="Z19" s="19">
        <v>78840</v>
      </c>
      <c r="AA19" s="19"/>
      <c r="AB19" s="19">
        <v>78840</v>
      </c>
      <c r="AC19" s="43" t="s">
        <v>682</v>
      </c>
      <c r="AD19" s="12" t="s">
        <v>1159</v>
      </c>
      <c r="AG19" s="52">
        <f t="shared" si="1"/>
        <v>78840</v>
      </c>
      <c r="AH19" s="53">
        <f t="shared" si="2"/>
        <v>78840</v>
      </c>
      <c r="AI19" s="53">
        <f t="shared" si="3"/>
        <v>78840</v>
      </c>
      <c r="AJ19" s="53">
        <f t="shared" si="4"/>
        <v>78840</v>
      </c>
    </row>
    <row r="20" spans="1:36" x14ac:dyDescent="0.3">
      <c r="A20" s="44" t="s">
        <v>1366</v>
      </c>
      <c r="B20" s="44" t="s">
        <v>651</v>
      </c>
      <c r="C20" s="50">
        <v>250</v>
      </c>
      <c r="D20" s="50">
        <v>0</v>
      </c>
      <c r="E20" s="50">
        <v>0</v>
      </c>
      <c r="F20" s="50">
        <v>0</v>
      </c>
      <c r="G20" s="51">
        <v>0</v>
      </c>
      <c r="H20" s="50">
        <v>0</v>
      </c>
      <c r="I20" s="50">
        <v>0</v>
      </c>
      <c r="J20" s="51">
        <v>0</v>
      </c>
      <c r="K20" s="50">
        <v>2000</v>
      </c>
      <c r="L20" s="50">
        <v>1931.57</v>
      </c>
      <c r="M20" s="51">
        <v>2000</v>
      </c>
      <c r="N20" s="50">
        <v>2000</v>
      </c>
      <c r="O20" s="50">
        <v>1121.42</v>
      </c>
      <c r="P20" s="54">
        <v>2000</v>
      </c>
      <c r="Q20" s="53">
        <v>2000</v>
      </c>
      <c r="R20" s="52">
        <v>607.73</v>
      </c>
      <c r="S20" s="54">
        <v>2000</v>
      </c>
      <c r="T20" s="53">
        <v>2000</v>
      </c>
      <c r="U20" s="53">
        <v>2000</v>
      </c>
      <c r="V20" s="64">
        <v>2000</v>
      </c>
      <c r="W20" s="52">
        <v>2000</v>
      </c>
      <c r="X20" s="53">
        <v>0</v>
      </c>
      <c r="Y20" s="53"/>
      <c r="Z20" s="19">
        <v>2000</v>
      </c>
      <c r="AA20" s="19"/>
      <c r="AB20" s="19">
        <v>2000</v>
      </c>
      <c r="AC20" s="43" t="s">
        <v>598</v>
      </c>
      <c r="AD20" s="43" t="s">
        <v>1367</v>
      </c>
      <c r="AG20" s="52">
        <f t="shared" si="1"/>
        <v>2000</v>
      </c>
      <c r="AH20" s="53">
        <f t="shared" si="2"/>
        <v>2000</v>
      </c>
      <c r="AI20" s="53">
        <f t="shared" si="3"/>
        <v>2000</v>
      </c>
      <c r="AJ20" s="53">
        <f t="shared" si="4"/>
        <v>2000</v>
      </c>
    </row>
    <row r="21" spans="1:36" x14ac:dyDescent="0.3">
      <c r="A21" s="44" t="s">
        <v>1368</v>
      </c>
      <c r="B21" s="44" t="s">
        <v>65</v>
      </c>
      <c r="C21" s="50">
        <v>3809.41</v>
      </c>
      <c r="D21" s="50">
        <v>26.22</v>
      </c>
      <c r="E21" s="50">
        <v>5000</v>
      </c>
      <c r="F21" s="50">
        <v>16</v>
      </c>
      <c r="G21" s="51">
        <v>500</v>
      </c>
      <c r="H21" s="50">
        <v>478.78</v>
      </c>
      <c r="I21" s="50">
        <v>142.07</v>
      </c>
      <c r="J21" s="51">
        <v>3750</v>
      </c>
      <c r="K21" s="50">
        <v>3750</v>
      </c>
      <c r="L21" s="50">
        <v>0</v>
      </c>
      <c r="M21" s="51">
        <v>3750</v>
      </c>
      <c r="N21" s="50">
        <v>3750</v>
      </c>
      <c r="O21" s="50">
        <v>65.48</v>
      </c>
      <c r="P21" s="54">
        <v>500</v>
      </c>
      <c r="Q21" s="53">
        <v>500</v>
      </c>
      <c r="R21" s="52">
        <v>0</v>
      </c>
      <c r="S21" s="54">
        <v>0</v>
      </c>
      <c r="T21" s="53">
        <v>0</v>
      </c>
      <c r="U21" s="53">
        <v>0</v>
      </c>
      <c r="V21" s="54">
        <v>0</v>
      </c>
      <c r="W21" s="53">
        <v>0</v>
      </c>
      <c r="X21" s="53">
        <v>0</v>
      </c>
      <c r="Y21" s="53"/>
      <c r="Z21" s="19">
        <v>0</v>
      </c>
      <c r="AA21" s="19"/>
      <c r="AB21" s="19">
        <v>0</v>
      </c>
      <c r="AG21" s="52">
        <f t="shared" si="1"/>
        <v>0</v>
      </c>
      <c r="AH21" s="53">
        <f t="shared" si="2"/>
        <v>0</v>
      </c>
      <c r="AI21" s="53">
        <f t="shared" si="3"/>
        <v>0</v>
      </c>
      <c r="AJ21" s="53">
        <f t="shared" si="4"/>
        <v>0</v>
      </c>
    </row>
    <row r="22" spans="1:36" ht="15" customHeight="1" x14ac:dyDescent="0.3">
      <c r="A22" s="44" t="s">
        <v>1369</v>
      </c>
      <c r="B22" s="44" t="s">
        <v>67</v>
      </c>
      <c r="C22" s="50">
        <v>2989.68</v>
      </c>
      <c r="D22" s="50">
        <v>2069.06</v>
      </c>
      <c r="E22" s="50">
        <v>3000</v>
      </c>
      <c r="F22" s="50">
        <v>2391.2199999999998</v>
      </c>
      <c r="G22" s="51">
        <v>3000</v>
      </c>
      <c r="H22" s="50">
        <v>13000</v>
      </c>
      <c r="I22" s="50">
        <v>5876.88</v>
      </c>
      <c r="J22" s="51">
        <v>7000</v>
      </c>
      <c r="K22" s="50">
        <v>7000</v>
      </c>
      <c r="L22" s="50">
        <v>4649.7299999999996</v>
      </c>
      <c r="M22" s="51">
        <v>5000</v>
      </c>
      <c r="N22" s="50">
        <v>5000</v>
      </c>
      <c r="O22" s="50">
        <v>4801.53</v>
      </c>
      <c r="P22" s="54">
        <v>10000</v>
      </c>
      <c r="Q22" s="53">
        <v>10176.73</v>
      </c>
      <c r="R22" s="52">
        <v>5244.78</v>
      </c>
      <c r="S22" s="54">
        <v>10000</v>
      </c>
      <c r="T22" s="53">
        <v>10176.73</v>
      </c>
      <c r="U22" s="53">
        <v>4581.12</v>
      </c>
      <c r="V22" s="64">
        <v>4810</v>
      </c>
      <c r="W22" s="52">
        <v>4986.7299999999996</v>
      </c>
      <c r="X22" s="53">
        <v>2225.7399999999998</v>
      </c>
      <c r="Y22" s="53"/>
      <c r="Z22" s="19">
        <v>4954</v>
      </c>
      <c r="AA22" s="19"/>
      <c r="AB22" s="19">
        <v>4954</v>
      </c>
      <c r="AC22" s="43" t="s">
        <v>607</v>
      </c>
      <c r="AD22" s="12" t="s">
        <v>1799</v>
      </c>
      <c r="AG22" s="52">
        <f t="shared" si="1"/>
        <v>4954</v>
      </c>
      <c r="AH22" s="53">
        <f t="shared" si="2"/>
        <v>4954</v>
      </c>
      <c r="AI22" s="53">
        <f t="shared" si="3"/>
        <v>4954</v>
      </c>
      <c r="AJ22" s="53">
        <f t="shared" si="4"/>
        <v>4954</v>
      </c>
    </row>
    <row r="23" spans="1:36" x14ac:dyDescent="0.3">
      <c r="A23" s="44" t="s">
        <v>1370</v>
      </c>
      <c r="B23" s="44" t="s">
        <v>1165</v>
      </c>
      <c r="C23" s="50">
        <v>0</v>
      </c>
      <c r="D23" s="50">
        <v>0</v>
      </c>
      <c r="E23" s="50">
        <v>0</v>
      </c>
      <c r="F23" s="50">
        <v>0</v>
      </c>
      <c r="G23" s="51">
        <v>0</v>
      </c>
      <c r="H23" s="50">
        <v>0</v>
      </c>
      <c r="I23" s="50">
        <v>0</v>
      </c>
      <c r="J23" s="51">
        <v>0</v>
      </c>
      <c r="K23" s="50">
        <v>0</v>
      </c>
      <c r="L23" s="50">
        <v>0</v>
      </c>
      <c r="M23" s="51">
        <v>8811.06</v>
      </c>
      <c r="N23" s="50">
        <v>8811.06</v>
      </c>
      <c r="O23" s="50">
        <v>8810.92</v>
      </c>
      <c r="P23" s="54">
        <v>8811.06</v>
      </c>
      <c r="Q23" s="53">
        <v>9939.6</v>
      </c>
      <c r="R23" s="52">
        <v>9939.6</v>
      </c>
      <c r="S23" s="54">
        <v>11629</v>
      </c>
      <c r="T23" s="53">
        <v>11629</v>
      </c>
      <c r="U23" s="53">
        <v>11629</v>
      </c>
      <c r="V23" s="64">
        <v>12559.32</v>
      </c>
      <c r="W23" s="52">
        <v>25281.01</v>
      </c>
      <c r="X23" s="53">
        <v>18960.77</v>
      </c>
      <c r="Y23" s="53"/>
      <c r="Z23" s="19">
        <v>26545</v>
      </c>
      <c r="AA23" s="19"/>
      <c r="AB23" s="19">
        <v>26545</v>
      </c>
      <c r="AC23" s="43" t="s">
        <v>1371</v>
      </c>
      <c r="AD23" t="s">
        <v>639</v>
      </c>
      <c r="AG23" s="52">
        <f t="shared" si="1"/>
        <v>26545</v>
      </c>
      <c r="AH23" s="53">
        <f t="shared" si="2"/>
        <v>26545</v>
      </c>
      <c r="AI23" s="53">
        <f t="shared" si="3"/>
        <v>26545</v>
      </c>
      <c r="AJ23" s="53">
        <f t="shared" si="4"/>
        <v>26545</v>
      </c>
    </row>
    <row r="24" spans="1:36" ht="28.8" x14ac:dyDescent="0.3">
      <c r="A24" s="44" t="s">
        <v>1372</v>
      </c>
      <c r="B24" s="44" t="s">
        <v>657</v>
      </c>
      <c r="C24" s="50">
        <v>0</v>
      </c>
      <c r="D24" s="50">
        <v>0</v>
      </c>
      <c r="E24" s="50">
        <v>0</v>
      </c>
      <c r="F24" s="50">
        <v>0</v>
      </c>
      <c r="G24" s="51">
        <v>0</v>
      </c>
      <c r="H24" s="50">
        <v>12396.22</v>
      </c>
      <c r="I24" s="50">
        <v>12375</v>
      </c>
      <c r="J24" s="51">
        <v>10000</v>
      </c>
      <c r="K24" s="50">
        <v>10000</v>
      </c>
      <c r="L24" s="50">
        <v>845.15</v>
      </c>
      <c r="M24" s="51">
        <v>5000</v>
      </c>
      <c r="N24" s="50">
        <v>5000</v>
      </c>
      <c r="O24" s="50">
        <v>0</v>
      </c>
      <c r="P24" s="54">
        <v>5000</v>
      </c>
      <c r="Q24" s="53">
        <v>34000</v>
      </c>
      <c r="R24" s="52">
        <v>17750</v>
      </c>
      <c r="S24" s="54">
        <v>19000</v>
      </c>
      <c r="T24" s="53">
        <v>19000</v>
      </c>
      <c r="U24" s="53">
        <v>2260</v>
      </c>
      <c r="V24" s="64">
        <v>17750</v>
      </c>
      <c r="W24" s="52">
        <v>17750</v>
      </c>
      <c r="X24" s="53">
        <v>0</v>
      </c>
      <c r="Y24" s="53"/>
      <c r="Z24" s="19">
        <v>18638</v>
      </c>
      <c r="AA24" s="19"/>
      <c r="AB24" s="19">
        <v>18638</v>
      </c>
      <c r="AC24" s="43" t="s">
        <v>615</v>
      </c>
      <c r="AD24" s="122" t="s">
        <v>1373</v>
      </c>
      <c r="AG24" s="52">
        <f t="shared" si="1"/>
        <v>18638</v>
      </c>
      <c r="AH24" s="53">
        <f t="shared" si="2"/>
        <v>18638</v>
      </c>
      <c r="AI24" s="53">
        <f t="shared" si="3"/>
        <v>18638</v>
      </c>
      <c r="AJ24" s="53">
        <f t="shared" si="4"/>
        <v>18638</v>
      </c>
    </row>
    <row r="25" spans="1:36" x14ac:dyDescent="0.3">
      <c r="A25" s="44" t="s">
        <v>1374</v>
      </c>
      <c r="B25" s="7" t="s">
        <v>69</v>
      </c>
      <c r="C25" s="50">
        <v>450</v>
      </c>
      <c r="D25" s="50">
        <v>0</v>
      </c>
      <c r="E25" s="50">
        <v>0</v>
      </c>
      <c r="F25" s="50">
        <v>0</v>
      </c>
      <c r="G25" s="51">
        <v>0</v>
      </c>
      <c r="H25" s="50">
        <v>0</v>
      </c>
      <c r="I25" s="50">
        <v>0</v>
      </c>
      <c r="J25" s="51">
        <v>450</v>
      </c>
      <c r="K25" s="50">
        <v>450</v>
      </c>
      <c r="L25" s="50">
        <v>0</v>
      </c>
      <c r="M25" s="51">
        <v>500</v>
      </c>
      <c r="N25" s="50">
        <v>500</v>
      </c>
      <c r="O25" s="50">
        <v>9</v>
      </c>
      <c r="P25" s="54">
        <v>500</v>
      </c>
      <c r="Q25" s="53">
        <v>500</v>
      </c>
      <c r="R25" s="52">
        <v>0</v>
      </c>
      <c r="S25" s="54">
        <v>475</v>
      </c>
      <c r="T25" s="53">
        <v>475</v>
      </c>
      <c r="U25" s="53">
        <v>0</v>
      </c>
      <c r="V25" s="64">
        <v>100</v>
      </c>
      <c r="W25" s="52">
        <v>100</v>
      </c>
      <c r="X25" s="53">
        <v>0</v>
      </c>
      <c r="Y25" s="53"/>
      <c r="Z25" s="19">
        <v>0</v>
      </c>
      <c r="AA25" s="19"/>
      <c r="AB25" s="19"/>
      <c r="AG25" s="52">
        <f t="shared" si="1"/>
        <v>0</v>
      </c>
      <c r="AH25" s="53">
        <f t="shared" si="2"/>
        <v>0</v>
      </c>
      <c r="AI25" s="53">
        <f t="shared" si="3"/>
        <v>0</v>
      </c>
      <c r="AJ25" s="53">
        <f t="shared" si="4"/>
        <v>0</v>
      </c>
    </row>
    <row r="26" spans="1:36" ht="43.2" x14ac:dyDescent="0.3">
      <c r="A26" s="44" t="s">
        <v>1375</v>
      </c>
      <c r="B26" s="7" t="s">
        <v>71</v>
      </c>
      <c r="C26" s="50">
        <v>0</v>
      </c>
      <c r="D26" s="50">
        <v>0</v>
      </c>
      <c r="E26" s="50">
        <v>0</v>
      </c>
      <c r="F26" s="50">
        <v>0</v>
      </c>
      <c r="G26" s="51">
        <v>0</v>
      </c>
      <c r="H26" s="50">
        <v>0</v>
      </c>
      <c r="I26" s="50">
        <v>0</v>
      </c>
      <c r="J26" s="51">
        <v>1500</v>
      </c>
      <c r="K26" s="50">
        <v>1500</v>
      </c>
      <c r="L26" s="50">
        <v>0</v>
      </c>
      <c r="M26" s="51">
        <v>2500</v>
      </c>
      <c r="N26" s="50">
        <v>2500</v>
      </c>
      <c r="O26" s="50">
        <v>530.9</v>
      </c>
      <c r="P26" s="54">
        <v>1000</v>
      </c>
      <c r="Q26" s="53">
        <v>1000</v>
      </c>
      <c r="R26" s="52">
        <v>464.37</v>
      </c>
      <c r="S26" s="54">
        <v>950</v>
      </c>
      <c r="T26" s="53">
        <v>950</v>
      </c>
      <c r="U26" s="53">
        <v>391</v>
      </c>
      <c r="V26" s="64">
        <v>1026</v>
      </c>
      <c r="W26" s="52">
        <v>1026</v>
      </c>
      <c r="X26" s="53">
        <v>466.41</v>
      </c>
      <c r="Y26" s="53"/>
      <c r="Z26" s="19">
        <v>1077</v>
      </c>
      <c r="AA26" s="19"/>
      <c r="AB26" s="19">
        <v>1077</v>
      </c>
      <c r="AC26" s="43" t="s">
        <v>615</v>
      </c>
      <c r="AD26" s="122" t="s">
        <v>1376</v>
      </c>
      <c r="AG26" s="52">
        <f t="shared" si="1"/>
        <v>1077</v>
      </c>
      <c r="AH26" s="53">
        <f t="shared" si="2"/>
        <v>1077</v>
      </c>
      <c r="AI26" s="53">
        <f t="shared" si="3"/>
        <v>1077</v>
      </c>
      <c r="AJ26" s="53">
        <f t="shared" si="4"/>
        <v>1077</v>
      </c>
    </row>
    <row r="27" spans="1:36" ht="15" customHeight="1" x14ac:dyDescent="0.3">
      <c r="A27" s="44" t="s">
        <v>1377</v>
      </c>
      <c r="B27" s="7" t="s">
        <v>73</v>
      </c>
      <c r="C27" s="50">
        <v>0</v>
      </c>
      <c r="D27" s="50">
        <v>0</v>
      </c>
      <c r="E27" s="50">
        <v>4950</v>
      </c>
      <c r="F27" s="50">
        <v>0</v>
      </c>
      <c r="G27" s="51">
        <v>4950</v>
      </c>
      <c r="H27" s="50">
        <v>4950</v>
      </c>
      <c r="I27" s="50">
        <v>1700</v>
      </c>
      <c r="J27" s="51">
        <v>3000</v>
      </c>
      <c r="K27" s="50">
        <v>3000</v>
      </c>
      <c r="L27" s="50">
        <v>0</v>
      </c>
      <c r="M27" s="51">
        <v>5000</v>
      </c>
      <c r="N27" s="50">
        <v>5000</v>
      </c>
      <c r="O27" s="50">
        <v>0</v>
      </c>
      <c r="P27" s="54">
        <v>5000</v>
      </c>
      <c r="Q27" s="53">
        <v>5000</v>
      </c>
      <c r="R27" s="52">
        <v>1701.9</v>
      </c>
      <c r="S27" s="54">
        <v>4750</v>
      </c>
      <c r="T27" s="53">
        <v>4750</v>
      </c>
      <c r="U27" s="53">
        <v>755</v>
      </c>
      <c r="V27" s="64">
        <v>4300</v>
      </c>
      <c r="W27" s="52">
        <v>4300</v>
      </c>
      <c r="X27" s="53">
        <v>625</v>
      </c>
      <c r="Y27" s="53"/>
      <c r="Z27" s="19">
        <v>4429</v>
      </c>
      <c r="AA27" s="19"/>
      <c r="AB27" s="19">
        <v>4429</v>
      </c>
      <c r="AC27" s="43" t="s">
        <v>607</v>
      </c>
      <c r="AD27" s="122" t="s">
        <v>1376</v>
      </c>
      <c r="AG27" s="52">
        <f t="shared" si="1"/>
        <v>4429</v>
      </c>
      <c r="AH27" s="53">
        <f t="shared" si="2"/>
        <v>4429</v>
      </c>
      <c r="AI27" s="53">
        <f t="shared" si="3"/>
        <v>4429</v>
      </c>
      <c r="AJ27" s="53">
        <f t="shared" si="4"/>
        <v>4429</v>
      </c>
    </row>
    <row r="28" spans="1:36" x14ac:dyDescent="0.3">
      <c r="A28" s="44" t="s">
        <v>1378</v>
      </c>
      <c r="B28" s="44" t="s">
        <v>1258</v>
      </c>
      <c r="C28" s="50">
        <v>7563.8</v>
      </c>
      <c r="D28" s="50">
        <v>7563.8</v>
      </c>
      <c r="E28" s="50">
        <v>8000</v>
      </c>
      <c r="F28" s="50">
        <v>7563.8</v>
      </c>
      <c r="G28" s="51">
        <v>8000</v>
      </c>
      <c r="H28" s="50">
        <v>8000</v>
      </c>
      <c r="I28" s="50">
        <v>7694.8</v>
      </c>
      <c r="J28" s="51">
        <v>8000</v>
      </c>
      <c r="K28" s="50">
        <v>8000</v>
      </c>
      <c r="L28" s="50">
        <v>7933</v>
      </c>
      <c r="M28" s="51">
        <v>9000</v>
      </c>
      <c r="N28" s="50">
        <v>18200</v>
      </c>
      <c r="O28" s="50">
        <v>18057</v>
      </c>
      <c r="P28" s="54">
        <v>20000</v>
      </c>
      <c r="Q28" s="53">
        <v>20000</v>
      </c>
      <c r="R28" s="52">
        <v>8400</v>
      </c>
      <c r="S28" s="54">
        <v>20000</v>
      </c>
      <c r="T28" s="53">
        <v>20000</v>
      </c>
      <c r="U28" s="53">
        <v>19486</v>
      </c>
      <c r="V28" s="64">
        <v>19700</v>
      </c>
      <c r="W28" s="52">
        <v>19918</v>
      </c>
      <c r="X28" s="53">
        <v>19918</v>
      </c>
      <c r="Y28" s="53"/>
      <c r="Z28" s="19">
        <v>20516</v>
      </c>
      <c r="AA28" s="19"/>
      <c r="AB28" s="19">
        <v>20516</v>
      </c>
      <c r="AC28" s="43" t="s">
        <v>607</v>
      </c>
      <c r="AD28" s="125" t="s">
        <v>1379</v>
      </c>
      <c r="AG28" s="52">
        <f t="shared" si="1"/>
        <v>20516</v>
      </c>
      <c r="AH28" s="53">
        <f t="shared" si="2"/>
        <v>20516</v>
      </c>
      <c r="AI28" s="53">
        <f t="shared" si="3"/>
        <v>20516</v>
      </c>
      <c r="AJ28" s="53">
        <f t="shared" si="4"/>
        <v>20516</v>
      </c>
    </row>
    <row r="29" spans="1:36" ht="28.8" x14ac:dyDescent="0.3">
      <c r="A29" s="44" t="s">
        <v>1380</v>
      </c>
      <c r="B29" s="44" t="s">
        <v>75</v>
      </c>
      <c r="C29" s="50">
        <v>500</v>
      </c>
      <c r="D29" s="50">
        <v>450</v>
      </c>
      <c r="E29" s="50">
        <v>1650.29</v>
      </c>
      <c r="F29" s="50">
        <v>800</v>
      </c>
      <c r="G29" s="51">
        <v>1000</v>
      </c>
      <c r="H29" s="50">
        <v>1000</v>
      </c>
      <c r="I29" s="50">
        <v>995</v>
      </c>
      <c r="J29" s="51">
        <v>1000</v>
      </c>
      <c r="K29" s="50">
        <v>1000</v>
      </c>
      <c r="L29" s="50">
        <v>822</v>
      </c>
      <c r="M29" s="51">
        <v>1100</v>
      </c>
      <c r="N29" s="50">
        <v>1600</v>
      </c>
      <c r="O29" s="50">
        <v>1292.9000000000001</v>
      </c>
      <c r="P29" s="54">
        <v>2000</v>
      </c>
      <c r="Q29" s="53">
        <v>2000</v>
      </c>
      <c r="R29" s="52">
        <v>1345.9</v>
      </c>
      <c r="S29" s="54">
        <v>2000</v>
      </c>
      <c r="T29" s="53">
        <v>2000</v>
      </c>
      <c r="U29" s="53">
        <v>1618.9</v>
      </c>
      <c r="V29" s="64">
        <v>1500</v>
      </c>
      <c r="W29" s="52">
        <v>1500</v>
      </c>
      <c r="X29" s="53">
        <v>958.9</v>
      </c>
      <c r="Y29" s="53"/>
      <c r="Z29" s="38">
        <f>1545+34.9</f>
        <v>1579.9</v>
      </c>
      <c r="AA29" s="38"/>
      <c r="AB29" s="38">
        <v>1579.9</v>
      </c>
      <c r="AC29" s="43" t="s">
        <v>607</v>
      </c>
      <c r="AD29" s="122" t="s">
        <v>1381</v>
      </c>
      <c r="AG29" s="52">
        <f t="shared" si="1"/>
        <v>1579.9</v>
      </c>
      <c r="AH29" s="53">
        <f t="shared" si="2"/>
        <v>1579.9</v>
      </c>
      <c r="AI29" s="53">
        <f t="shared" si="3"/>
        <v>1579.9</v>
      </c>
      <c r="AJ29" s="53">
        <f t="shared" si="4"/>
        <v>1579.9</v>
      </c>
    </row>
    <row r="30" spans="1:36" ht="15" customHeight="1" x14ac:dyDescent="0.3">
      <c r="A30" s="44" t="s">
        <v>1382</v>
      </c>
      <c r="B30" s="44" t="s">
        <v>78</v>
      </c>
      <c r="C30" s="50">
        <v>21500</v>
      </c>
      <c r="D30" s="50">
        <v>12550</v>
      </c>
      <c r="E30" s="50">
        <v>167827.58</v>
      </c>
      <c r="F30" s="50">
        <v>0</v>
      </c>
      <c r="G30" s="51">
        <v>228852.78</v>
      </c>
      <c r="H30" s="50">
        <v>93481.79</v>
      </c>
      <c r="I30" s="50">
        <v>0</v>
      </c>
      <c r="J30" s="51">
        <v>58467.67</v>
      </c>
      <c r="K30" s="50">
        <v>56338.92</v>
      </c>
      <c r="L30" s="50">
        <v>0</v>
      </c>
      <c r="M30" s="51">
        <v>154024.76</v>
      </c>
      <c r="N30" s="50">
        <v>82149.759999999995</v>
      </c>
      <c r="O30" s="50">
        <v>0</v>
      </c>
      <c r="P30" s="54">
        <f>45424.9+5253</f>
        <v>50677.9</v>
      </c>
      <c r="Q30" s="53">
        <v>0</v>
      </c>
      <c r="R30" s="52">
        <v>0</v>
      </c>
      <c r="S30" s="54">
        <f>50000+4861.85</f>
        <v>54861.85</v>
      </c>
      <c r="T30" s="53">
        <v>51917.53</v>
      </c>
      <c r="U30" s="53">
        <v>0</v>
      </c>
      <c r="V30" s="64">
        <v>65788.679999999993</v>
      </c>
      <c r="W30" s="52">
        <v>52848.99</v>
      </c>
      <c r="X30" s="53">
        <v>0</v>
      </c>
      <c r="Y30" s="148"/>
      <c r="Z30" s="19">
        <v>10000</v>
      </c>
      <c r="AA30" s="19">
        <v>55788.68</v>
      </c>
      <c r="AB30" s="19">
        <v>65788.679999999993</v>
      </c>
      <c r="AC30" s="12" t="s">
        <v>548</v>
      </c>
      <c r="AD30" s="122" t="s">
        <v>1383</v>
      </c>
      <c r="AE30" s="43" t="s">
        <v>1384</v>
      </c>
      <c r="AG30" s="52">
        <f t="shared" si="1"/>
        <v>65788.679999999993</v>
      </c>
      <c r="AH30" s="53">
        <f t="shared" si="2"/>
        <v>65788.679999999993</v>
      </c>
      <c r="AI30" s="53">
        <f t="shared" si="3"/>
        <v>65788.679999999993</v>
      </c>
      <c r="AJ30" s="53">
        <f t="shared" si="4"/>
        <v>65788.679999999993</v>
      </c>
    </row>
    <row r="31" spans="1:36" hidden="1" x14ac:dyDescent="0.3">
      <c r="A31" s="44" t="s">
        <v>1385</v>
      </c>
      <c r="B31" s="44" t="s">
        <v>1180</v>
      </c>
      <c r="C31" s="50">
        <v>206744.38</v>
      </c>
      <c r="D31" s="50">
        <v>-6000</v>
      </c>
      <c r="E31" s="50">
        <v>6000</v>
      </c>
      <c r="F31" s="50">
        <v>6000</v>
      </c>
      <c r="G31" s="51">
        <v>0</v>
      </c>
      <c r="H31" s="50">
        <v>0</v>
      </c>
      <c r="I31" s="50">
        <v>0</v>
      </c>
      <c r="J31" s="51">
        <v>0</v>
      </c>
      <c r="K31" s="50">
        <v>0</v>
      </c>
      <c r="L31" s="50">
        <v>0</v>
      </c>
      <c r="M31" s="51">
        <v>0</v>
      </c>
      <c r="N31" s="50">
        <v>0</v>
      </c>
      <c r="O31" s="50">
        <v>0</v>
      </c>
      <c r="P31" s="54">
        <v>0</v>
      </c>
      <c r="Q31" s="53">
        <v>0</v>
      </c>
      <c r="R31" s="52">
        <v>0</v>
      </c>
      <c r="S31" s="54">
        <v>0</v>
      </c>
      <c r="T31" s="53">
        <v>0</v>
      </c>
      <c r="U31" s="53">
        <v>0</v>
      </c>
      <c r="V31" s="54">
        <v>0</v>
      </c>
      <c r="W31" s="53">
        <v>0</v>
      </c>
      <c r="X31" s="53">
        <v>0</v>
      </c>
      <c r="Y31" s="53"/>
      <c r="Z31" s="19">
        <v>0</v>
      </c>
      <c r="AA31" s="19"/>
      <c r="AB31" s="19">
        <v>0</v>
      </c>
      <c r="AG31" s="52">
        <f t="shared" si="1"/>
        <v>0</v>
      </c>
      <c r="AH31" s="53">
        <f t="shared" si="2"/>
        <v>0</v>
      </c>
      <c r="AI31" s="53">
        <f t="shared" si="3"/>
        <v>0</v>
      </c>
      <c r="AJ31" s="53">
        <f t="shared" si="4"/>
        <v>0</v>
      </c>
    </row>
    <row r="32" spans="1:36" hidden="1" x14ac:dyDescent="0.3">
      <c r="A32" s="44" t="s">
        <v>1386</v>
      </c>
      <c r="B32" s="44" t="s">
        <v>80</v>
      </c>
      <c r="C32" s="50">
        <v>278.2</v>
      </c>
      <c r="D32" s="50">
        <v>74.989999999999995</v>
      </c>
      <c r="E32" s="50">
        <v>250</v>
      </c>
      <c r="F32" s="50">
        <v>75.64</v>
      </c>
      <c r="G32" s="51">
        <v>250</v>
      </c>
      <c r="H32" s="50">
        <v>250</v>
      </c>
      <c r="I32" s="50">
        <v>86.5</v>
      </c>
      <c r="J32" s="51">
        <v>250</v>
      </c>
      <c r="K32" s="50">
        <v>250</v>
      </c>
      <c r="L32" s="50">
        <v>157.76</v>
      </c>
      <c r="M32" s="51">
        <v>250</v>
      </c>
      <c r="N32" s="50">
        <v>250</v>
      </c>
      <c r="O32" s="50">
        <v>157.79</v>
      </c>
      <c r="P32" s="54">
        <v>250</v>
      </c>
      <c r="Q32" s="53">
        <v>211.83</v>
      </c>
      <c r="R32" s="52">
        <v>0</v>
      </c>
      <c r="S32" s="54">
        <v>0</v>
      </c>
      <c r="T32" s="53">
        <v>0</v>
      </c>
      <c r="U32" s="53">
        <v>0</v>
      </c>
      <c r="V32" s="54">
        <v>0</v>
      </c>
      <c r="W32" s="53">
        <v>0</v>
      </c>
      <c r="X32" s="53">
        <v>0</v>
      </c>
      <c r="Y32" s="53"/>
      <c r="Z32" s="19">
        <v>0</v>
      </c>
      <c r="AA32" s="19"/>
      <c r="AB32" s="19">
        <v>0</v>
      </c>
      <c r="AG32" s="52">
        <f t="shared" si="1"/>
        <v>0</v>
      </c>
      <c r="AH32" s="53">
        <f t="shared" si="2"/>
        <v>0</v>
      </c>
      <c r="AI32" s="53">
        <f t="shared" si="3"/>
        <v>0</v>
      </c>
      <c r="AJ32" s="53">
        <f t="shared" si="4"/>
        <v>0</v>
      </c>
    </row>
    <row r="33" spans="1:36" x14ac:dyDescent="0.3">
      <c r="A33" s="44" t="s">
        <v>1387</v>
      </c>
      <c r="B33" s="44" t="s">
        <v>1388</v>
      </c>
      <c r="C33" s="50">
        <v>5950</v>
      </c>
      <c r="D33" s="50">
        <v>4269.22</v>
      </c>
      <c r="E33" s="50">
        <v>6789.51</v>
      </c>
      <c r="F33" s="50">
        <v>2416.8000000000002</v>
      </c>
      <c r="G33" s="51">
        <v>6789.51</v>
      </c>
      <c r="H33" s="50">
        <v>6789.51</v>
      </c>
      <c r="I33" s="50">
        <v>5858.08</v>
      </c>
      <c r="J33" s="51">
        <v>7810</v>
      </c>
      <c r="K33" s="50">
        <v>7810</v>
      </c>
      <c r="L33" s="50">
        <v>7029.21</v>
      </c>
      <c r="M33" s="51">
        <v>7500</v>
      </c>
      <c r="N33" s="50">
        <v>12954.2</v>
      </c>
      <c r="O33" s="50">
        <v>10202.4</v>
      </c>
      <c r="P33" s="54">
        <v>7500</v>
      </c>
      <c r="Q33" s="53">
        <v>14359.66</v>
      </c>
      <c r="R33" s="52">
        <v>11680.21</v>
      </c>
      <c r="S33" s="54">
        <v>15000</v>
      </c>
      <c r="T33" s="53">
        <v>15000</v>
      </c>
      <c r="U33" s="53">
        <v>13082.64</v>
      </c>
      <c r="V33" s="64">
        <v>15000</v>
      </c>
      <c r="W33" s="52">
        <v>15000</v>
      </c>
      <c r="X33" s="53">
        <v>6109.83</v>
      </c>
      <c r="Y33" s="53"/>
      <c r="Z33" s="19">
        <v>15450</v>
      </c>
      <c r="AA33" s="19"/>
      <c r="AB33" s="19">
        <v>15450</v>
      </c>
      <c r="AC33" s="43" t="s">
        <v>607</v>
      </c>
      <c r="AD33" t="s">
        <v>1389</v>
      </c>
      <c r="AE33" s="125" t="s">
        <v>1390</v>
      </c>
      <c r="AG33" s="52">
        <f t="shared" si="1"/>
        <v>15450</v>
      </c>
      <c r="AH33" s="53">
        <f t="shared" si="2"/>
        <v>15450</v>
      </c>
      <c r="AI33" s="53">
        <f t="shared" si="3"/>
        <v>15450</v>
      </c>
      <c r="AJ33" s="53">
        <f t="shared" si="4"/>
        <v>15450</v>
      </c>
    </row>
    <row r="34" spans="1:36" ht="43.2" x14ac:dyDescent="0.3">
      <c r="A34" s="44" t="s">
        <v>1391</v>
      </c>
      <c r="B34" s="44" t="s">
        <v>1392</v>
      </c>
      <c r="C34" s="50">
        <v>59670</v>
      </c>
      <c r="D34" s="50">
        <v>29469.96</v>
      </c>
      <c r="E34" s="50">
        <v>45000</v>
      </c>
      <c r="F34" s="50">
        <v>39724.68</v>
      </c>
      <c r="G34" s="51">
        <v>45000</v>
      </c>
      <c r="H34" s="50">
        <v>45000</v>
      </c>
      <c r="I34" s="50">
        <v>24594.69</v>
      </c>
      <c r="J34" s="51">
        <v>37000</v>
      </c>
      <c r="K34" s="50">
        <v>36500</v>
      </c>
      <c r="L34" s="50">
        <v>35358.29</v>
      </c>
      <c r="M34" s="51">
        <v>42000</v>
      </c>
      <c r="N34" s="50">
        <v>42000</v>
      </c>
      <c r="O34" s="50">
        <v>42314.23</v>
      </c>
      <c r="P34" s="54">
        <v>42000</v>
      </c>
      <c r="Q34" s="53">
        <v>42000</v>
      </c>
      <c r="R34" s="52">
        <v>35794.07</v>
      </c>
      <c r="S34" s="54">
        <v>42057.599999999999</v>
      </c>
      <c r="T34" s="53">
        <v>42057.599999999999</v>
      </c>
      <c r="U34" s="53">
        <v>35468.269999999997</v>
      </c>
      <c r="V34" s="64">
        <v>43775</v>
      </c>
      <c r="W34" s="52">
        <v>43775</v>
      </c>
      <c r="X34" s="53">
        <v>30972.240000000002</v>
      </c>
      <c r="Y34" s="53"/>
      <c r="Z34" s="19">
        <v>45964</v>
      </c>
      <c r="AA34" s="19"/>
      <c r="AB34" s="19">
        <v>45964</v>
      </c>
      <c r="AC34" s="43" t="s">
        <v>615</v>
      </c>
      <c r="AD34" s="12"/>
      <c r="AE34" s="122" t="s">
        <v>1393</v>
      </c>
      <c r="AG34" s="52">
        <f t="shared" si="1"/>
        <v>45964</v>
      </c>
      <c r="AH34" s="53">
        <f t="shared" si="2"/>
        <v>45964</v>
      </c>
      <c r="AI34" s="53">
        <f t="shared" si="3"/>
        <v>45964</v>
      </c>
      <c r="AJ34" s="53">
        <f t="shared" si="4"/>
        <v>45964</v>
      </c>
    </row>
    <row r="35" spans="1:36" x14ac:dyDescent="0.3">
      <c r="A35" s="44" t="s">
        <v>1394</v>
      </c>
      <c r="B35" s="44" t="s">
        <v>372</v>
      </c>
      <c r="C35" s="50">
        <v>11200</v>
      </c>
      <c r="D35" s="50">
        <v>10082.42</v>
      </c>
      <c r="E35" s="50">
        <v>12000</v>
      </c>
      <c r="F35" s="50">
        <v>5629.95</v>
      </c>
      <c r="G35" s="51">
        <v>10000</v>
      </c>
      <c r="H35" s="50">
        <v>10000</v>
      </c>
      <c r="I35" s="50">
        <v>5938.61</v>
      </c>
      <c r="J35" s="51">
        <v>10950</v>
      </c>
      <c r="K35" s="50">
        <v>10950</v>
      </c>
      <c r="L35" s="50">
        <v>8692.35</v>
      </c>
      <c r="M35" s="51">
        <v>12000</v>
      </c>
      <c r="N35" s="50">
        <v>12000</v>
      </c>
      <c r="O35" s="50">
        <v>8724.8799999999992</v>
      </c>
      <c r="P35" s="54">
        <v>12000</v>
      </c>
      <c r="Q35" s="53">
        <v>12000</v>
      </c>
      <c r="R35" s="52">
        <v>9717.34</v>
      </c>
      <c r="S35" s="54">
        <v>12000</v>
      </c>
      <c r="T35" s="53">
        <v>12000</v>
      </c>
      <c r="U35" s="53">
        <v>10416.450000000001</v>
      </c>
      <c r="V35" s="64">
        <v>10000</v>
      </c>
      <c r="W35" s="52">
        <v>10000</v>
      </c>
      <c r="X35" s="53">
        <v>5052.49</v>
      </c>
      <c r="Y35" s="53"/>
      <c r="Z35" s="19">
        <v>10100</v>
      </c>
      <c r="AA35" s="19"/>
      <c r="AB35" s="19">
        <v>10100</v>
      </c>
      <c r="AC35" s="43" t="s">
        <v>610</v>
      </c>
      <c r="AD35" t="s">
        <v>652</v>
      </c>
      <c r="AG35" s="52">
        <f t="shared" si="1"/>
        <v>10100</v>
      </c>
      <c r="AH35" s="53">
        <f t="shared" si="2"/>
        <v>10100</v>
      </c>
      <c r="AI35" s="53">
        <f t="shared" si="3"/>
        <v>10100</v>
      </c>
      <c r="AJ35" s="53">
        <f t="shared" si="4"/>
        <v>10100</v>
      </c>
    </row>
    <row r="36" spans="1:36" x14ac:dyDescent="0.3">
      <c r="A36" s="44" t="s">
        <v>1395</v>
      </c>
      <c r="B36" s="44" t="s">
        <v>614</v>
      </c>
      <c r="C36" s="50">
        <v>6150</v>
      </c>
      <c r="D36" s="50">
        <v>2895.37</v>
      </c>
      <c r="E36" s="50">
        <v>7500</v>
      </c>
      <c r="F36" s="50">
        <v>1277.3900000000001</v>
      </c>
      <c r="G36" s="51">
        <v>3000</v>
      </c>
      <c r="H36" s="50">
        <v>3000</v>
      </c>
      <c r="I36" s="50">
        <v>2681.43</v>
      </c>
      <c r="J36" s="51">
        <v>7500</v>
      </c>
      <c r="K36" s="50">
        <v>7500</v>
      </c>
      <c r="L36" s="50">
        <v>4107.1499999999996</v>
      </c>
      <c r="M36" s="51">
        <v>10000</v>
      </c>
      <c r="N36" s="50">
        <v>10000</v>
      </c>
      <c r="O36" s="50">
        <v>6212.06</v>
      </c>
      <c r="P36" s="54">
        <v>10000</v>
      </c>
      <c r="Q36" s="53">
        <v>10000</v>
      </c>
      <c r="R36" s="52">
        <v>5525.41</v>
      </c>
      <c r="S36" s="54">
        <v>10000</v>
      </c>
      <c r="T36" s="53">
        <v>10000</v>
      </c>
      <c r="U36" s="53">
        <v>6652.58</v>
      </c>
      <c r="V36" s="64">
        <v>6750</v>
      </c>
      <c r="W36" s="52">
        <v>6750</v>
      </c>
      <c r="X36" s="53">
        <v>1755.65</v>
      </c>
      <c r="Y36" s="53"/>
      <c r="Z36" s="19">
        <v>7088</v>
      </c>
      <c r="AA36" s="19"/>
      <c r="AB36" s="19">
        <v>7088</v>
      </c>
      <c r="AC36" s="43" t="s">
        <v>615</v>
      </c>
      <c r="AD36" t="s">
        <v>1396</v>
      </c>
      <c r="AE36" s="125" t="s">
        <v>1397</v>
      </c>
      <c r="AG36" s="52">
        <f t="shared" si="1"/>
        <v>7088</v>
      </c>
      <c r="AH36" s="53">
        <f t="shared" si="2"/>
        <v>7088</v>
      </c>
      <c r="AI36" s="53">
        <f t="shared" si="3"/>
        <v>7088</v>
      </c>
      <c r="AJ36" s="53">
        <f t="shared" si="4"/>
        <v>7088</v>
      </c>
    </row>
    <row r="37" spans="1:36" x14ac:dyDescent="0.3">
      <c r="A37" s="44" t="s">
        <v>1398</v>
      </c>
      <c r="B37" s="44" t="s">
        <v>493</v>
      </c>
      <c r="C37" s="50">
        <v>2226</v>
      </c>
      <c r="D37" s="50">
        <v>304.24</v>
      </c>
      <c r="E37" s="50">
        <v>2250</v>
      </c>
      <c r="F37" s="50">
        <v>1371.52</v>
      </c>
      <c r="G37" s="51">
        <v>2250</v>
      </c>
      <c r="H37" s="50">
        <v>2250</v>
      </c>
      <c r="I37" s="50">
        <v>2202.4899999999998</v>
      </c>
      <c r="J37" s="51">
        <v>2250</v>
      </c>
      <c r="K37" s="50">
        <v>2250</v>
      </c>
      <c r="L37" s="50">
        <v>2250</v>
      </c>
      <c r="M37" s="51">
        <v>3000</v>
      </c>
      <c r="N37" s="50">
        <v>3000</v>
      </c>
      <c r="O37" s="50">
        <v>2976.02</v>
      </c>
      <c r="P37" s="54">
        <v>3300</v>
      </c>
      <c r="Q37" s="53">
        <v>3300</v>
      </c>
      <c r="R37" s="52">
        <v>3240.95</v>
      </c>
      <c r="S37" s="54">
        <v>3300</v>
      </c>
      <c r="T37" s="53">
        <v>3300</v>
      </c>
      <c r="U37" s="53">
        <v>3170.92</v>
      </c>
      <c r="V37" s="64">
        <v>3564</v>
      </c>
      <c r="W37" s="52">
        <v>3564</v>
      </c>
      <c r="X37" s="53">
        <v>804.24</v>
      </c>
      <c r="Y37" s="53"/>
      <c r="Z37" s="19">
        <v>3742</v>
      </c>
      <c r="AA37" s="19"/>
      <c r="AB37" s="19">
        <v>3742</v>
      </c>
      <c r="AC37" s="43" t="s">
        <v>615</v>
      </c>
      <c r="AD37" t="s">
        <v>1399</v>
      </c>
      <c r="AE37" s="125" t="s">
        <v>1400</v>
      </c>
      <c r="AG37" s="52">
        <f t="shared" si="1"/>
        <v>3742</v>
      </c>
      <c r="AH37" s="53">
        <f t="shared" si="2"/>
        <v>3742</v>
      </c>
      <c r="AI37" s="53">
        <f t="shared" si="3"/>
        <v>3742</v>
      </c>
      <c r="AJ37" s="53">
        <f t="shared" si="4"/>
        <v>3742</v>
      </c>
    </row>
    <row r="38" spans="1:36" hidden="1" x14ac:dyDescent="0.3">
      <c r="A38" s="44" t="s">
        <v>1401</v>
      </c>
      <c r="B38" s="44" t="s">
        <v>1291</v>
      </c>
      <c r="C38" s="50">
        <v>4000</v>
      </c>
      <c r="D38" s="50">
        <v>2614.54</v>
      </c>
      <c r="E38" s="50">
        <v>0</v>
      </c>
      <c r="F38" s="50">
        <v>0</v>
      </c>
      <c r="G38" s="51">
        <v>0</v>
      </c>
      <c r="H38" s="50">
        <v>0</v>
      </c>
      <c r="I38" s="50">
        <v>0</v>
      </c>
      <c r="J38" s="51">
        <v>0</v>
      </c>
      <c r="K38" s="50">
        <v>0</v>
      </c>
      <c r="L38" s="50">
        <v>0</v>
      </c>
      <c r="M38" s="51">
        <v>0</v>
      </c>
      <c r="N38" s="50">
        <v>0</v>
      </c>
      <c r="O38" s="50">
        <v>0</v>
      </c>
      <c r="P38" s="54">
        <v>0</v>
      </c>
      <c r="Q38" s="53">
        <v>0</v>
      </c>
      <c r="R38" s="52">
        <v>0</v>
      </c>
      <c r="S38" s="54">
        <v>0</v>
      </c>
      <c r="T38" s="53">
        <v>0</v>
      </c>
      <c r="U38" s="53">
        <v>0</v>
      </c>
      <c r="V38" s="64">
        <v>0</v>
      </c>
      <c r="W38" s="52">
        <v>0</v>
      </c>
      <c r="X38" s="53"/>
      <c r="Y38" s="53"/>
      <c r="Z38" s="19"/>
      <c r="AA38" s="19"/>
      <c r="AB38" s="19"/>
      <c r="AG38" s="52">
        <f t="shared" si="1"/>
        <v>0</v>
      </c>
      <c r="AH38" s="53">
        <f t="shared" si="2"/>
        <v>0</v>
      </c>
      <c r="AI38" s="53">
        <f t="shared" si="3"/>
        <v>0</v>
      </c>
      <c r="AJ38" s="53">
        <f t="shared" si="4"/>
        <v>0</v>
      </c>
    </row>
    <row r="39" spans="1:36" x14ac:dyDescent="0.3">
      <c r="A39" s="44" t="s">
        <v>1402</v>
      </c>
      <c r="B39" s="44" t="s">
        <v>1198</v>
      </c>
      <c r="C39" s="50">
        <v>6903</v>
      </c>
      <c r="D39" s="50">
        <v>6903</v>
      </c>
      <c r="E39" s="50">
        <v>4768.79</v>
      </c>
      <c r="F39" s="50">
        <v>0</v>
      </c>
      <c r="G39" s="51">
        <v>6903</v>
      </c>
      <c r="H39" s="50">
        <v>6903</v>
      </c>
      <c r="I39" s="50">
        <v>1772.94</v>
      </c>
      <c r="J39" s="51">
        <v>6903</v>
      </c>
      <c r="K39" s="50">
        <v>6903</v>
      </c>
      <c r="L39" s="50">
        <v>1530</v>
      </c>
      <c r="M39" s="51">
        <v>6903</v>
      </c>
      <c r="N39" s="50">
        <v>6903</v>
      </c>
      <c r="O39" s="50">
        <v>2142</v>
      </c>
      <c r="P39" s="54">
        <v>1650</v>
      </c>
      <c r="Q39" s="53">
        <v>1650</v>
      </c>
      <c r="R39" s="52">
        <v>2938.05</v>
      </c>
      <c r="S39" s="54">
        <v>2500</v>
      </c>
      <c r="T39" s="53">
        <v>2500</v>
      </c>
      <c r="U39" s="53">
        <v>3944.1</v>
      </c>
      <c r="V39" s="54">
        <v>4000</v>
      </c>
      <c r="W39" s="53">
        <v>4000</v>
      </c>
      <c r="X39" s="53">
        <v>0</v>
      </c>
      <c r="Y39" s="53"/>
      <c r="Z39" s="19">
        <v>5385</v>
      </c>
      <c r="AA39" s="19"/>
      <c r="AB39" s="19">
        <f>Z39</f>
        <v>5385</v>
      </c>
      <c r="AD39" s="43" t="s">
        <v>1403</v>
      </c>
      <c r="AG39" s="52">
        <f t="shared" si="1"/>
        <v>5385</v>
      </c>
      <c r="AH39" s="53">
        <f t="shared" si="2"/>
        <v>5385</v>
      </c>
      <c r="AI39" s="53">
        <f t="shared" si="3"/>
        <v>5385</v>
      </c>
      <c r="AJ39" s="53">
        <f t="shared" si="4"/>
        <v>5385</v>
      </c>
    </row>
    <row r="40" spans="1:36" ht="43.2" x14ac:dyDescent="0.3">
      <c r="A40" s="44" t="s">
        <v>1404</v>
      </c>
      <c r="B40" s="44" t="s">
        <v>1405</v>
      </c>
      <c r="C40" s="50">
        <v>20800</v>
      </c>
      <c r="D40" s="50">
        <v>2238.56</v>
      </c>
      <c r="E40" s="50">
        <v>10000</v>
      </c>
      <c r="F40" s="50">
        <v>8083.29</v>
      </c>
      <c r="G40" s="51">
        <v>10000</v>
      </c>
      <c r="H40" s="50">
        <v>10000</v>
      </c>
      <c r="I40" s="50">
        <v>8394.25</v>
      </c>
      <c r="J40" s="51">
        <v>10000</v>
      </c>
      <c r="K40" s="50">
        <v>41500</v>
      </c>
      <c r="L40" s="50">
        <v>27200.51</v>
      </c>
      <c r="M40" s="51">
        <v>45000</v>
      </c>
      <c r="N40" s="50">
        <v>50678.15</v>
      </c>
      <c r="O40" s="50">
        <v>20397.96</v>
      </c>
      <c r="P40" s="54">
        <v>50000</v>
      </c>
      <c r="Q40" s="53">
        <v>50000</v>
      </c>
      <c r="R40" s="52">
        <v>35168.910000000003</v>
      </c>
      <c r="S40" s="54">
        <v>42000</v>
      </c>
      <c r="T40" s="53">
        <v>42000</v>
      </c>
      <c r="U40" s="53">
        <v>5463.93</v>
      </c>
      <c r="V40" s="64">
        <v>45360</v>
      </c>
      <c r="W40" s="52">
        <v>45360</v>
      </c>
      <c r="X40" s="53">
        <v>0</v>
      </c>
      <c r="Y40" s="53"/>
      <c r="Z40" s="19">
        <v>45360</v>
      </c>
      <c r="AA40" s="19"/>
      <c r="AB40" s="19">
        <v>45360</v>
      </c>
      <c r="AC40" s="43" t="s">
        <v>1406</v>
      </c>
      <c r="AD40" s="122" t="s">
        <v>1407</v>
      </c>
      <c r="AE40" s="122" t="s">
        <v>1408</v>
      </c>
      <c r="AG40" s="52">
        <f t="shared" si="1"/>
        <v>45360</v>
      </c>
      <c r="AH40" s="53">
        <f t="shared" si="2"/>
        <v>45360</v>
      </c>
      <c r="AI40" s="53">
        <f t="shared" si="3"/>
        <v>45360</v>
      </c>
      <c r="AJ40" s="53">
        <f t="shared" si="4"/>
        <v>45360</v>
      </c>
    </row>
    <row r="41" spans="1:36" hidden="1" x14ac:dyDescent="0.3">
      <c r="A41" s="44" t="s">
        <v>1409</v>
      </c>
      <c r="B41" s="44" t="s">
        <v>624</v>
      </c>
      <c r="C41" s="50">
        <v>0</v>
      </c>
      <c r="D41" s="50">
        <v>0</v>
      </c>
      <c r="E41" s="50">
        <v>0</v>
      </c>
      <c r="F41" s="50">
        <v>0</v>
      </c>
      <c r="G41" s="51">
        <v>0</v>
      </c>
      <c r="H41" s="50">
        <v>292908.28000000003</v>
      </c>
      <c r="I41" s="50">
        <v>0</v>
      </c>
      <c r="J41" s="51">
        <v>0</v>
      </c>
      <c r="K41" s="50">
        <v>136697</v>
      </c>
      <c r="L41" s="50">
        <v>0</v>
      </c>
      <c r="M41" s="51">
        <v>0</v>
      </c>
      <c r="N41" s="50">
        <v>0</v>
      </c>
      <c r="O41" s="50">
        <v>0</v>
      </c>
      <c r="P41" s="54">
        <v>0</v>
      </c>
      <c r="Q41" s="53">
        <v>0</v>
      </c>
      <c r="R41" s="52">
        <v>0</v>
      </c>
      <c r="S41" s="54">
        <v>0</v>
      </c>
      <c r="T41" s="53">
        <v>0</v>
      </c>
      <c r="U41" s="53">
        <v>0</v>
      </c>
      <c r="V41" s="54">
        <v>0</v>
      </c>
      <c r="W41" s="53">
        <v>0</v>
      </c>
      <c r="X41" s="53">
        <v>0</v>
      </c>
      <c r="Y41" s="53"/>
      <c r="Z41" s="19">
        <v>0</v>
      </c>
      <c r="AA41" s="19"/>
      <c r="AB41" s="19">
        <v>0</v>
      </c>
      <c r="AG41" s="52">
        <f t="shared" si="1"/>
        <v>0</v>
      </c>
      <c r="AH41" s="53">
        <f t="shared" si="2"/>
        <v>0</v>
      </c>
      <c r="AI41" s="53">
        <f t="shared" si="3"/>
        <v>0</v>
      </c>
      <c r="AJ41" s="53">
        <f t="shared" si="4"/>
        <v>0</v>
      </c>
    </row>
    <row r="42" spans="1:36" ht="15" hidden="1" customHeight="1" x14ac:dyDescent="0.3">
      <c r="A42" s="44" t="s">
        <v>1410</v>
      </c>
      <c r="B42" s="44" t="s">
        <v>1411</v>
      </c>
      <c r="C42" s="50">
        <v>2116</v>
      </c>
      <c r="D42" s="50">
        <v>-4434</v>
      </c>
      <c r="E42" s="50">
        <v>0</v>
      </c>
      <c r="F42" s="50">
        <v>0</v>
      </c>
      <c r="G42" s="51">
        <v>0</v>
      </c>
      <c r="H42" s="50">
        <v>0</v>
      </c>
      <c r="I42" s="50">
        <v>0</v>
      </c>
      <c r="J42" s="51">
        <v>0</v>
      </c>
      <c r="K42" s="50">
        <v>0</v>
      </c>
      <c r="L42" s="50">
        <v>0</v>
      </c>
      <c r="M42" s="51">
        <v>0</v>
      </c>
      <c r="N42" s="50">
        <v>0</v>
      </c>
      <c r="O42" s="50">
        <v>0</v>
      </c>
      <c r="P42" s="54">
        <v>5000</v>
      </c>
      <c r="Q42" s="53">
        <v>5000</v>
      </c>
      <c r="R42" s="52">
        <v>3346.54</v>
      </c>
      <c r="S42" s="54">
        <v>0</v>
      </c>
      <c r="T42" s="53">
        <v>0</v>
      </c>
      <c r="U42" s="53">
        <v>0</v>
      </c>
      <c r="V42" s="54">
        <v>0</v>
      </c>
      <c r="W42" s="53">
        <v>0</v>
      </c>
      <c r="X42" s="53">
        <v>0</v>
      </c>
      <c r="Y42" s="53"/>
      <c r="Z42" s="19">
        <v>0</v>
      </c>
      <c r="AA42" s="19"/>
      <c r="AB42" s="19">
        <v>0</v>
      </c>
      <c r="AG42" s="52">
        <f t="shared" si="1"/>
        <v>0</v>
      </c>
      <c r="AH42" s="53">
        <f t="shared" si="2"/>
        <v>0</v>
      </c>
      <c r="AI42" s="53">
        <f t="shared" si="3"/>
        <v>0</v>
      </c>
      <c r="AJ42" s="53">
        <f t="shared" si="4"/>
        <v>0</v>
      </c>
    </row>
    <row r="43" spans="1:36" ht="15" customHeight="1" x14ac:dyDescent="0.3">
      <c r="A43" s="44" t="s">
        <v>1412</v>
      </c>
      <c r="B43" s="44" t="s">
        <v>509</v>
      </c>
      <c r="C43" s="50">
        <v>1425.75</v>
      </c>
      <c r="D43" s="50">
        <v>0</v>
      </c>
      <c r="E43" s="50">
        <v>58850</v>
      </c>
      <c r="F43" s="50">
        <v>0</v>
      </c>
      <c r="G43" s="51">
        <v>35000</v>
      </c>
      <c r="H43" s="50">
        <v>30625</v>
      </c>
      <c r="I43" s="50">
        <v>959.21</v>
      </c>
      <c r="J43" s="51">
        <v>15000</v>
      </c>
      <c r="K43" s="50">
        <v>15000</v>
      </c>
      <c r="L43" s="50">
        <v>7791.52</v>
      </c>
      <c r="M43" s="51">
        <v>15000</v>
      </c>
      <c r="N43" s="50">
        <v>15000</v>
      </c>
      <c r="O43" s="50">
        <v>7130</v>
      </c>
      <c r="P43" s="54">
        <v>15000</v>
      </c>
      <c r="Q43" s="53">
        <v>652.84</v>
      </c>
      <c r="R43" s="52">
        <v>652.84</v>
      </c>
      <c r="S43" s="54">
        <v>15000</v>
      </c>
      <c r="T43" s="53">
        <v>15000</v>
      </c>
      <c r="U43" s="53">
        <v>4328.03</v>
      </c>
      <c r="V43" s="54">
        <v>10000</v>
      </c>
      <c r="W43" s="53">
        <v>10000</v>
      </c>
      <c r="X43" s="53">
        <v>0</v>
      </c>
      <c r="Y43" s="53"/>
      <c r="Z43" s="19">
        <v>10000</v>
      </c>
      <c r="AA43" s="19"/>
      <c r="AB43" s="19">
        <v>10000</v>
      </c>
      <c r="AC43" s="43" t="s">
        <v>1413</v>
      </c>
      <c r="AD43" s="122" t="s">
        <v>1414</v>
      </c>
      <c r="AG43" s="52">
        <f t="shared" si="1"/>
        <v>10000</v>
      </c>
      <c r="AH43" s="53">
        <f t="shared" si="2"/>
        <v>10000</v>
      </c>
      <c r="AI43" s="53">
        <f t="shared" si="3"/>
        <v>10000</v>
      </c>
      <c r="AJ43" s="53">
        <f t="shared" si="4"/>
        <v>10000</v>
      </c>
    </row>
    <row r="44" spans="1:36" ht="15" customHeight="1" x14ac:dyDescent="0.3">
      <c r="A44" s="44" t="s">
        <v>1415</v>
      </c>
      <c r="B44" s="44" t="s">
        <v>673</v>
      </c>
      <c r="C44" s="50">
        <v>10000</v>
      </c>
      <c r="D44" s="50">
        <v>4868.2</v>
      </c>
      <c r="E44" s="50">
        <v>10000</v>
      </c>
      <c r="F44" s="50">
        <v>7130.13</v>
      </c>
      <c r="G44" s="51">
        <v>10000</v>
      </c>
      <c r="H44" s="50">
        <v>10000</v>
      </c>
      <c r="I44" s="50">
        <v>10000</v>
      </c>
      <c r="J44" s="51">
        <v>10000</v>
      </c>
      <c r="K44" s="50">
        <v>10000</v>
      </c>
      <c r="L44" s="50">
        <v>8400.3700000000008</v>
      </c>
      <c r="M44" s="51">
        <v>10000</v>
      </c>
      <c r="N44" s="50">
        <v>10000</v>
      </c>
      <c r="O44" s="50">
        <v>6969.5</v>
      </c>
      <c r="P44" s="54">
        <v>8500</v>
      </c>
      <c r="Q44" s="53">
        <v>39476.49</v>
      </c>
      <c r="R44" s="52">
        <v>25193.06</v>
      </c>
      <c r="S44" s="54">
        <v>15000</v>
      </c>
      <c r="T44" s="53">
        <v>15000</v>
      </c>
      <c r="U44" s="53">
        <v>0</v>
      </c>
      <c r="V44" s="54">
        <v>12500</v>
      </c>
      <c r="W44" s="53">
        <v>12500</v>
      </c>
      <c r="X44" s="53">
        <v>5302.5</v>
      </c>
      <c r="Y44" s="53"/>
      <c r="Z44" s="19">
        <v>12875</v>
      </c>
      <c r="AA44" s="19"/>
      <c r="AB44" s="19">
        <v>12875</v>
      </c>
      <c r="AC44" s="43" t="s">
        <v>607</v>
      </c>
      <c r="AD44" s="126" t="s">
        <v>1416</v>
      </c>
      <c r="AE44" s="122" t="s">
        <v>1417</v>
      </c>
      <c r="AG44" s="52">
        <f t="shared" si="1"/>
        <v>12875</v>
      </c>
      <c r="AH44" s="53">
        <f t="shared" si="2"/>
        <v>12875</v>
      </c>
      <c r="AI44" s="53">
        <f t="shared" si="3"/>
        <v>12875</v>
      </c>
      <c r="AJ44" s="53">
        <f t="shared" si="4"/>
        <v>12875</v>
      </c>
    </row>
    <row r="45" spans="1:36" hidden="1" x14ac:dyDescent="0.3">
      <c r="A45" s="44" t="s">
        <v>1418</v>
      </c>
      <c r="B45" s="44" t="s">
        <v>675</v>
      </c>
      <c r="C45" s="93">
        <v>0</v>
      </c>
      <c r="D45" s="93">
        <v>0</v>
      </c>
      <c r="E45" s="93">
        <v>0</v>
      </c>
      <c r="F45" s="93">
        <v>0</v>
      </c>
      <c r="G45" s="51">
        <v>0</v>
      </c>
      <c r="H45" s="50">
        <v>224800</v>
      </c>
      <c r="I45" s="50">
        <v>-5000</v>
      </c>
      <c r="J45" s="94">
        <v>0</v>
      </c>
      <c r="K45" s="93">
        <v>0</v>
      </c>
      <c r="L45" s="93">
        <v>0</v>
      </c>
      <c r="M45" s="94">
        <v>0</v>
      </c>
      <c r="N45" s="93">
        <v>0</v>
      </c>
      <c r="O45" s="93">
        <v>0</v>
      </c>
      <c r="P45" s="54">
        <v>0</v>
      </c>
      <c r="Q45" s="53">
        <v>0</v>
      </c>
      <c r="R45" s="52">
        <v>0</v>
      </c>
      <c r="S45" s="54">
        <v>0</v>
      </c>
      <c r="T45" s="53">
        <v>0</v>
      </c>
      <c r="U45" s="53">
        <v>0</v>
      </c>
      <c r="V45" s="54">
        <v>0</v>
      </c>
      <c r="W45" s="53">
        <v>0</v>
      </c>
      <c r="X45" s="53">
        <v>0</v>
      </c>
      <c r="Y45" s="53"/>
      <c r="Z45" s="19">
        <v>0</v>
      </c>
      <c r="AA45" s="19"/>
      <c r="AB45" s="19">
        <v>0</v>
      </c>
      <c r="AG45" s="52">
        <f t="shared" si="1"/>
        <v>0</v>
      </c>
      <c r="AH45" s="53">
        <f t="shared" si="2"/>
        <v>0</v>
      </c>
      <c r="AI45" s="53">
        <f t="shared" si="3"/>
        <v>0</v>
      </c>
      <c r="AJ45" s="53">
        <f t="shared" si="4"/>
        <v>0</v>
      </c>
    </row>
    <row r="46" spans="1:36" x14ac:dyDescent="0.3">
      <c r="A46" s="103" t="s">
        <v>1419</v>
      </c>
      <c r="B46" s="103" t="s">
        <v>1420</v>
      </c>
      <c r="C46" s="93"/>
      <c r="D46" s="93"/>
      <c r="E46" s="93"/>
      <c r="F46" s="93"/>
      <c r="G46" s="51"/>
      <c r="H46" s="50"/>
      <c r="I46" s="50"/>
      <c r="J46" s="94"/>
      <c r="K46" s="93"/>
      <c r="L46" s="93"/>
      <c r="M46" s="94"/>
      <c r="N46" s="93"/>
      <c r="O46" s="93"/>
      <c r="P46" s="54"/>
      <c r="Q46" s="53"/>
      <c r="R46" s="52"/>
      <c r="S46" s="54"/>
      <c r="T46" s="53"/>
      <c r="U46" s="53"/>
      <c r="V46" s="54">
        <v>0</v>
      </c>
      <c r="W46" s="53">
        <v>115000</v>
      </c>
      <c r="X46" s="53">
        <v>0</v>
      </c>
      <c r="Y46" s="53"/>
      <c r="Z46" s="19">
        <v>0</v>
      </c>
      <c r="AA46" s="19"/>
      <c r="AB46" s="19">
        <v>0</v>
      </c>
      <c r="AG46" s="52">
        <f t="shared" si="1"/>
        <v>0</v>
      </c>
      <c r="AH46" s="53">
        <f t="shared" si="2"/>
        <v>0</v>
      </c>
      <c r="AI46" s="53">
        <f t="shared" si="3"/>
        <v>0</v>
      </c>
      <c r="AJ46" s="53">
        <f t="shared" si="4"/>
        <v>0</v>
      </c>
    </row>
    <row r="47" spans="1:36" x14ac:dyDescent="0.3">
      <c r="A47" s="44" t="s">
        <v>1421</v>
      </c>
      <c r="B47" s="44" t="s">
        <v>1422</v>
      </c>
      <c r="C47" s="93"/>
      <c r="D47" s="93"/>
      <c r="E47" s="93"/>
      <c r="F47" s="93"/>
      <c r="G47" s="51"/>
      <c r="H47" s="50"/>
      <c r="I47" s="50"/>
      <c r="J47" s="94"/>
      <c r="K47" s="93"/>
      <c r="L47" s="93"/>
      <c r="M47" s="94"/>
      <c r="N47" s="93">
        <v>70000</v>
      </c>
      <c r="O47" s="93">
        <v>14732.21</v>
      </c>
      <c r="P47" s="54">
        <v>0</v>
      </c>
      <c r="Q47" s="53">
        <v>0</v>
      </c>
      <c r="R47" s="52">
        <v>0</v>
      </c>
      <c r="S47" s="54">
        <v>0</v>
      </c>
      <c r="T47" s="53">
        <v>0</v>
      </c>
      <c r="U47" s="53">
        <v>0</v>
      </c>
      <c r="V47" s="54">
        <v>0</v>
      </c>
      <c r="W47" s="53">
        <v>90000</v>
      </c>
      <c r="X47" s="53">
        <v>56286.55</v>
      </c>
      <c r="Y47" s="53"/>
      <c r="Z47" s="19">
        <v>0</v>
      </c>
      <c r="AA47" s="19"/>
      <c r="AB47" s="19">
        <v>0</v>
      </c>
      <c r="AG47" s="52">
        <f t="shared" si="1"/>
        <v>0</v>
      </c>
      <c r="AH47" s="53">
        <f t="shared" si="2"/>
        <v>0</v>
      </c>
      <c r="AI47" s="53">
        <f t="shared" si="3"/>
        <v>0</v>
      </c>
      <c r="AJ47" s="53">
        <f t="shared" si="4"/>
        <v>0</v>
      </c>
    </row>
    <row r="48" spans="1:36" x14ac:dyDescent="0.3">
      <c r="A48" s="65" t="s">
        <v>87</v>
      </c>
      <c r="B48" s="65" t="s">
        <v>1423</v>
      </c>
      <c r="C48" s="66">
        <f t="shared" ref="C48:M48" si="5">SUM(C3:C45)</f>
        <v>660980.07999999984</v>
      </c>
      <c r="D48" s="66">
        <f t="shared" si="5"/>
        <v>320123.40999999997</v>
      </c>
      <c r="E48" s="66">
        <f t="shared" si="5"/>
        <v>681668.29</v>
      </c>
      <c r="F48" s="66">
        <f t="shared" si="5"/>
        <v>418674.13000000006</v>
      </c>
      <c r="G48" s="66">
        <f t="shared" si="5"/>
        <v>765072.28465143999</v>
      </c>
      <c r="H48" s="66">
        <f t="shared" si="5"/>
        <v>1186809.5900000001</v>
      </c>
      <c r="I48" s="66">
        <f t="shared" si="5"/>
        <v>428684.82</v>
      </c>
      <c r="J48" s="66">
        <f t="shared" si="5"/>
        <v>786996.62</v>
      </c>
      <c r="K48" s="66">
        <f t="shared" si="5"/>
        <v>955193.62</v>
      </c>
      <c r="L48" s="66">
        <f t="shared" si="5"/>
        <v>538910.98</v>
      </c>
      <c r="M48" s="66">
        <f t="shared" si="5"/>
        <v>931721.92</v>
      </c>
      <c r="N48" s="66">
        <f t="shared" ref="N48:R48" si="6">SUM(N3:N47)</f>
        <v>1009387.66</v>
      </c>
      <c r="O48" s="66">
        <f t="shared" si="6"/>
        <v>679038.01</v>
      </c>
      <c r="P48" s="66">
        <f t="shared" si="6"/>
        <v>901880.673775804</v>
      </c>
      <c r="Q48" s="66">
        <f t="shared" si="6"/>
        <v>925546.38615411392</v>
      </c>
      <c r="R48" s="66">
        <f t="shared" si="6"/>
        <v>759815.13000000012</v>
      </c>
      <c r="S48" s="66">
        <f t="shared" ref="S48:X48" si="7">SUM(S3:S47)</f>
        <v>966843.88284954405</v>
      </c>
      <c r="T48" s="66">
        <f t="shared" si="7"/>
        <v>964998.42207878397</v>
      </c>
      <c r="U48" s="66">
        <f t="shared" si="7"/>
        <v>762467.29</v>
      </c>
      <c r="V48" s="66">
        <f t="shared" si="7"/>
        <v>1005625.6100000001</v>
      </c>
      <c r="W48" s="66">
        <f t="shared" si="7"/>
        <v>1210802.3400000001</v>
      </c>
      <c r="X48" s="66">
        <f t="shared" si="7"/>
        <v>433131.81000000006</v>
      </c>
      <c r="Y48" s="66"/>
      <c r="Z48" s="66" t="e">
        <f>SUM(Z3:Z47)</f>
        <v>#REF!</v>
      </c>
      <c r="AA48" s="66">
        <f t="shared" ref="AA48:AB48" si="8">SUM(AA3:AA47)</f>
        <v>55788.68</v>
      </c>
      <c r="AB48" s="66" t="e">
        <f t="shared" si="8"/>
        <v>#REF!</v>
      </c>
      <c r="AC48" s="66"/>
      <c r="AD48" s="67"/>
      <c r="AE48" s="66"/>
      <c r="AF48" s="66"/>
      <c r="AG48" s="66" t="e">
        <f>SUM(AG3:AG47)</f>
        <v>#REF!</v>
      </c>
      <c r="AH48" s="66" t="e">
        <f>SUM(AH3:AH47)</f>
        <v>#REF!</v>
      </c>
      <c r="AI48" s="66" t="e">
        <f t="shared" ref="AI48:AJ48" si="9">SUM(AI3:AI47)</f>
        <v>#REF!</v>
      </c>
      <c r="AJ48" s="66" t="e">
        <f t="shared" si="9"/>
        <v>#REF!</v>
      </c>
    </row>
    <row r="49" spans="1:41" customFormat="1" x14ac:dyDescent="0.3">
      <c r="A49" s="7" t="s">
        <v>1424</v>
      </c>
      <c r="B49" s="8" t="s">
        <v>1079</v>
      </c>
      <c r="C49" s="9"/>
      <c r="D49" s="9"/>
      <c r="E49" s="9"/>
      <c r="F49" s="9"/>
      <c r="G49" s="10"/>
      <c r="H49" s="9"/>
      <c r="I49" s="9"/>
      <c r="J49" s="10"/>
      <c r="K49" s="9"/>
      <c r="L49" s="9"/>
      <c r="M49" s="10"/>
      <c r="N49" s="9"/>
      <c r="O49" s="9"/>
      <c r="P49" s="11"/>
      <c r="R49" s="19"/>
      <c r="S49" s="11"/>
      <c r="U49" s="18"/>
      <c r="V49" s="17"/>
      <c r="W49" s="18"/>
      <c r="X49" s="18"/>
      <c r="Y49" s="18"/>
      <c r="Z49" s="19"/>
      <c r="AA49" s="19"/>
      <c r="AB49" s="19"/>
      <c r="AH49" s="18"/>
      <c r="AI49" s="18"/>
      <c r="AJ49" s="18"/>
    </row>
    <row r="50" spans="1:41" customFormat="1" hidden="1" x14ac:dyDescent="0.3">
      <c r="A50" s="7" t="s">
        <v>1425</v>
      </c>
      <c r="B50" s="7" t="s">
        <v>1300</v>
      </c>
      <c r="C50" s="13">
        <v>0</v>
      </c>
      <c r="D50" s="13">
        <v>-96181.21</v>
      </c>
      <c r="E50" s="13">
        <v>0</v>
      </c>
      <c r="F50" s="13">
        <v>0</v>
      </c>
      <c r="G50" s="14">
        <v>0</v>
      </c>
      <c r="H50" s="13">
        <v>0</v>
      </c>
      <c r="I50" s="13">
        <v>0</v>
      </c>
      <c r="J50" s="14">
        <v>0</v>
      </c>
      <c r="K50" s="13">
        <v>0</v>
      </c>
      <c r="L50" s="13">
        <v>74030.929999999993</v>
      </c>
      <c r="M50" s="14">
        <v>0</v>
      </c>
      <c r="N50" s="13">
        <v>0</v>
      </c>
      <c r="O50" s="13">
        <v>0</v>
      </c>
      <c r="P50" s="17">
        <v>0</v>
      </c>
      <c r="Q50" s="18">
        <v>0</v>
      </c>
      <c r="R50" s="19">
        <v>0</v>
      </c>
      <c r="S50" s="17">
        <v>0</v>
      </c>
      <c r="T50" s="18">
        <v>0</v>
      </c>
      <c r="U50" s="18">
        <v>0</v>
      </c>
      <c r="V50" s="17">
        <v>0</v>
      </c>
      <c r="W50" s="18">
        <v>0</v>
      </c>
      <c r="X50" s="18">
        <v>0</v>
      </c>
      <c r="Y50" s="18"/>
      <c r="Z50" s="19">
        <v>0</v>
      </c>
      <c r="AA50" s="19"/>
      <c r="AB50" s="19">
        <v>0</v>
      </c>
      <c r="AG50" s="19">
        <f t="shared" ref="AG50:AG63" si="10">AB50</f>
        <v>0</v>
      </c>
      <c r="AH50" s="18">
        <v>0</v>
      </c>
      <c r="AI50" s="18">
        <v>0</v>
      </c>
      <c r="AJ50" s="18">
        <v>0</v>
      </c>
    </row>
    <row r="51" spans="1:41" customFormat="1" x14ac:dyDescent="0.3">
      <c r="A51" s="7" t="s">
        <v>1426</v>
      </c>
      <c r="B51" s="7" t="s">
        <v>1091</v>
      </c>
      <c r="C51" s="13">
        <v>0</v>
      </c>
      <c r="D51" s="13">
        <v>0</v>
      </c>
      <c r="E51" s="13">
        <v>0</v>
      </c>
      <c r="F51" s="13">
        <v>0</v>
      </c>
      <c r="G51" s="14">
        <v>0</v>
      </c>
      <c r="H51" s="13">
        <v>0</v>
      </c>
      <c r="I51" s="13">
        <v>0</v>
      </c>
      <c r="J51" s="14">
        <v>0</v>
      </c>
      <c r="K51" s="13">
        <v>0</v>
      </c>
      <c r="L51" s="13">
        <v>0</v>
      </c>
      <c r="M51" s="14">
        <v>227699.98</v>
      </c>
      <c r="N51" s="13">
        <v>227699.98</v>
      </c>
      <c r="O51" s="13">
        <v>0</v>
      </c>
      <c r="P51" s="17">
        <v>323993.34999999998</v>
      </c>
      <c r="Q51" s="18">
        <v>323993.34999999998</v>
      </c>
      <c r="R51" s="19">
        <v>0</v>
      </c>
      <c r="S51" s="17">
        <v>328821.99</v>
      </c>
      <c r="T51" s="18">
        <v>328821.99</v>
      </c>
      <c r="U51" s="18">
        <v>0</v>
      </c>
      <c r="V51" s="17">
        <v>335787.11</v>
      </c>
      <c r="W51" s="18">
        <v>335787.11</v>
      </c>
      <c r="X51" s="18">
        <v>335787.11</v>
      </c>
      <c r="Y51" s="18"/>
      <c r="Z51" s="19">
        <v>303287.26</v>
      </c>
      <c r="AA51" s="19"/>
      <c r="AB51" s="19">
        <v>303287.26</v>
      </c>
      <c r="AG51" s="19">
        <f t="shared" si="10"/>
        <v>303287.26</v>
      </c>
      <c r="AH51" s="18">
        <v>303287.26</v>
      </c>
      <c r="AI51" s="18">
        <v>303287.26</v>
      </c>
      <c r="AJ51" s="18">
        <v>303287.26</v>
      </c>
    </row>
    <row r="52" spans="1:41" customFormat="1" hidden="1" x14ac:dyDescent="0.3">
      <c r="A52" s="7" t="s">
        <v>1427</v>
      </c>
      <c r="B52" s="7" t="s">
        <v>1095</v>
      </c>
      <c r="C52" s="13">
        <v>85050</v>
      </c>
      <c r="D52" s="13">
        <v>0</v>
      </c>
      <c r="E52" s="13">
        <v>85050</v>
      </c>
      <c r="F52" s="13">
        <v>0</v>
      </c>
      <c r="G52" s="14">
        <v>81900</v>
      </c>
      <c r="H52" s="13">
        <v>81900</v>
      </c>
      <c r="I52" s="13">
        <v>0</v>
      </c>
      <c r="J52" s="14">
        <v>63000</v>
      </c>
      <c r="K52" s="13">
        <v>63000</v>
      </c>
      <c r="L52" s="13">
        <v>0</v>
      </c>
      <c r="M52" s="14">
        <v>0</v>
      </c>
      <c r="N52" s="13">
        <v>0</v>
      </c>
      <c r="O52" s="13">
        <v>0</v>
      </c>
      <c r="P52" s="17">
        <v>0</v>
      </c>
      <c r="Q52" s="18">
        <v>0</v>
      </c>
      <c r="R52" s="19">
        <v>0</v>
      </c>
      <c r="S52" s="17">
        <v>0</v>
      </c>
      <c r="T52" s="18">
        <v>0</v>
      </c>
      <c r="U52" s="18">
        <v>0</v>
      </c>
      <c r="V52" s="17">
        <v>0</v>
      </c>
      <c r="W52" s="18">
        <v>0</v>
      </c>
      <c r="X52" s="18">
        <v>0</v>
      </c>
      <c r="Y52" s="18"/>
      <c r="Z52" s="19">
        <v>0</v>
      </c>
      <c r="AA52" s="19"/>
      <c r="AB52" s="19">
        <v>0</v>
      </c>
      <c r="AG52" s="19">
        <f t="shared" si="10"/>
        <v>0</v>
      </c>
      <c r="AH52" s="18">
        <v>0</v>
      </c>
      <c r="AI52" s="18">
        <v>0</v>
      </c>
      <c r="AJ52" s="18">
        <v>0</v>
      </c>
    </row>
    <row r="53" spans="1:41" customFormat="1" hidden="1" x14ac:dyDescent="0.3">
      <c r="A53" s="7" t="s">
        <v>1428</v>
      </c>
      <c r="B53" s="7" t="s">
        <v>1307</v>
      </c>
      <c r="C53" s="13">
        <v>8633.16</v>
      </c>
      <c r="D53" s="13">
        <v>0</v>
      </c>
      <c r="E53" s="13">
        <v>9007.23</v>
      </c>
      <c r="F53" s="13">
        <v>0.01</v>
      </c>
      <c r="G53" s="14">
        <v>9397.59</v>
      </c>
      <c r="H53" s="13">
        <v>65368.56</v>
      </c>
      <c r="I53" s="13">
        <v>0</v>
      </c>
      <c r="J53" s="14">
        <v>0</v>
      </c>
      <c r="K53" s="13">
        <v>0</v>
      </c>
      <c r="L53" s="13">
        <v>0</v>
      </c>
      <c r="M53" s="14">
        <v>0</v>
      </c>
      <c r="N53" s="13">
        <v>0</v>
      </c>
      <c r="O53" s="13">
        <v>0</v>
      </c>
      <c r="P53" s="17">
        <v>0</v>
      </c>
      <c r="Q53" s="18">
        <v>0</v>
      </c>
      <c r="R53" s="19">
        <v>0</v>
      </c>
      <c r="S53" s="17">
        <v>0</v>
      </c>
      <c r="T53" s="18">
        <v>0</v>
      </c>
      <c r="U53" s="18">
        <v>0</v>
      </c>
      <c r="V53" s="17">
        <v>0</v>
      </c>
      <c r="W53" s="18">
        <v>0</v>
      </c>
      <c r="X53" s="18">
        <v>0</v>
      </c>
      <c r="Y53" s="18"/>
      <c r="Z53" s="19">
        <v>0</v>
      </c>
      <c r="AA53" s="19"/>
      <c r="AB53" s="19">
        <v>0</v>
      </c>
      <c r="AG53" s="19">
        <f t="shared" si="10"/>
        <v>0</v>
      </c>
      <c r="AH53" s="18">
        <v>0</v>
      </c>
      <c r="AI53" s="18">
        <v>0</v>
      </c>
      <c r="AJ53" s="18">
        <v>0</v>
      </c>
    </row>
    <row r="54" spans="1:41" customFormat="1" x14ac:dyDescent="0.3">
      <c r="A54" s="7" t="s">
        <v>1429</v>
      </c>
      <c r="B54" s="7" t="s">
        <v>1309</v>
      </c>
      <c r="C54" s="13">
        <v>0</v>
      </c>
      <c r="D54" s="13">
        <v>0</v>
      </c>
      <c r="E54" s="13">
        <v>0</v>
      </c>
      <c r="F54" s="13">
        <v>0</v>
      </c>
      <c r="G54" s="14">
        <v>0</v>
      </c>
      <c r="H54" s="13">
        <v>0</v>
      </c>
      <c r="I54" s="13">
        <v>0</v>
      </c>
      <c r="J54" s="14">
        <v>17372.09</v>
      </c>
      <c r="K54" s="13">
        <v>17372.09</v>
      </c>
      <c r="L54" s="13">
        <v>0</v>
      </c>
      <c r="M54" s="14">
        <v>18805.849999999999</v>
      </c>
      <c r="N54" s="13">
        <v>18805.849999999999</v>
      </c>
      <c r="O54" s="13">
        <v>0</v>
      </c>
      <c r="P54" s="17">
        <v>18132.32</v>
      </c>
      <c r="Q54" s="18">
        <v>18132.32</v>
      </c>
      <c r="R54" s="19">
        <v>0</v>
      </c>
      <c r="S54" s="17">
        <v>18521.400000000001</v>
      </c>
      <c r="T54" s="18">
        <v>18521.400000000001</v>
      </c>
      <c r="U54" s="18">
        <v>0</v>
      </c>
      <c r="V54" s="17">
        <v>18918.830000000002</v>
      </c>
      <c r="W54" s="18">
        <v>18918.830000000002</v>
      </c>
      <c r="X54" s="18">
        <v>9409.2000000000007</v>
      </c>
      <c r="Y54" s="18"/>
      <c r="Z54" s="19">
        <v>19324.77</v>
      </c>
      <c r="AA54" s="19"/>
      <c r="AB54" s="19">
        <v>19324.77</v>
      </c>
      <c r="AG54" s="19">
        <f t="shared" si="10"/>
        <v>19324.77</v>
      </c>
      <c r="AH54" s="18">
        <v>19324.77</v>
      </c>
      <c r="AI54" s="18">
        <v>19324.77</v>
      </c>
      <c r="AJ54" s="18">
        <v>19324.77</v>
      </c>
    </row>
    <row r="55" spans="1:41" customFormat="1" hidden="1" x14ac:dyDescent="0.3">
      <c r="A55" s="7" t="s">
        <v>1430</v>
      </c>
      <c r="B55" s="7" t="s">
        <v>1431</v>
      </c>
      <c r="C55" s="13">
        <v>0</v>
      </c>
      <c r="D55" s="13">
        <v>0</v>
      </c>
      <c r="E55" s="13">
        <v>197419.03</v>
      </c>
      <c r="F55" s="13">
        <v>0</v>
      </c>
      <c r="G55" s="14">
        <v>185554.02</v>
      </c>
      <c r="H55" s="13">
        <v>185554.02</v>
      </c>
      <c r="I55" s="13">
        <v>0</v>
      </c>
      <c r="J55" s="14">
        <v>200670.27</v>
      </c>
      <c r="K55" s="13">
        <v>200670.27</v>
      </c>
      <c r="L55" s="13">
        <v>0</v>
      </c>
      <c r="M55" s="14">
        <v>0</v>
      </c>
      <c r="N55" s="13">
        <v>0</v>
      </c>
      <c r="O55" s="13">
        <v>0</v>
      </c>
      <c r="P55" s="17">
        <v>0</v>
      </c>
      <c r="Q55" s="18">
        <v>0</v>
      </c>
      <c r="R55" s="19">
        <v>0</v>
      </c>
      <c r="S55" s="17">
        <v>0</v>
      </c>
      <c r="T55" s="18">
        <v>0</v>
      </c>
      <c r="U55" s="18">
        <v>0</v>
      </c>
      <c r="V55" s="17">
        <v>0</v>
      </c>
      <c r="W55" s="18">
        <v>0</v>
      </c>
      <c r="X55" s="18">
        <v>0</v>
      </c>
      <c r="Y55" s="18"/>
      <c r="Z55" s="19">
        <v>0</v>
      </c>
      <c r="AA55" s="19"/>
      <c r="AB55" s="19">
        <v>0</v>
      </c>
      <c r="AG55" s="19">
        <f t="shared" si="10"/>
        <v>0</v>
      </c>
      <c r="AH55" s="18">
        <v>0</v>
      </c>
      <c r="AI55" s="18">
        <v>0</v>
      </c>
      <c r="AJ55" s="18">
        <v>0</v>
      </c>
    </row>
    <row r="56" spans="1:41" customFormat="1" hidden="1" x14ac:dyDescent="0.3">
      <c r="A56" s="7" t="s">
        <v>1432</v>
      </c>
      <c r="B56" s="7" t="s">
        <v>1313</v>
      </c>
      <c r="C56" s="13">
        <v>20441.93</v>
      </c>
      <c r="D56" s="13">
        <v>30</v>
      </c>
      <c r="E56" s="13">
        <v>21228.16</v>
      </c>
      <c r="F56" s="13">
        <v>0</v>
      </c>
      <c r="G56" s="14">
        <v>21754.3</v>
      </c>
      <c r="H56" s="13">
        <v>21754.3</v>
      </c>
      <c r="I56" s="13">
        <v>0</v>
      </c>
      <c r="J56" s="14">
        <v>22538.54</v>
      </c>
      <c r="K56" s="13">
        <v>22538.54</v>
      </c>
      <c r="L56" s="13">
        <v>0</v>
      </c>
      <c r="M56" s="14">
        <v>0</v>
      </c>
      <c r="N56" s="13">
        <v>0</v>
      </c>
      <c r="O56" s="13">
        <v>0</v>
      </c>
      <c r="P56" s="17">
        <v>0</v>
      </c>
      <c r="Q56" s="18">
        <v>0</v>
      </c>
      <c r="R56" s="19">
        <v>0</v>
      </c>
      <c r="S56" s="17">
        <v>0</v>
      </c>
      <c r="T56" s="18">
        <v>0</v>
      </c>
      <c r="U56" s="18">
        <v>0</v>
      </c>
      <c r="V56" s="17">
        <v>0</v>
      </c>
      <c r="W56" s="18">
        <v>0</v>
      </c>
      <c r="X56" s="18">
        <v>0</v>
      </c>
      <c r="Y56" s="18"/>
      <c r="Z56" s="19">
        <v>0</v>
      </c>
      <c r="AA56" s="19"/>
      <c r="AB56" s="19">
        <v>0</v>
      </c>
      <c r="AG56" s="19">
        <f t="shared" si="10"/>
        <v>0</v>
      </c>
      <c r="AH56" s="18">
        <v>0</v>
      </c>
      <c r="AI56" s="18">
        <v>0</v>
      </c>
      <c r="AJ56" s="18">
        <v>0</v>
      </c>
    </row>
    <row r="57" spans="1:41" customFormat="1" x14ac:dyDescent="0.3">
      <c r="A57" s="7" t="s">
        <v>1433</v>
      </c>
      <c r="B57" s="7" t="s">
        <v>1103</v>
      </c>
      <c r="C57" s="13">
        <v>0</v>
      </c>
      <c r="D57" s="13">
        <v>0</v>
      </c>
      <c r="E57" s="13">
        <v>0</v>
      </c>
      <c r="F57" s="13">
        <v>0</v>
      </c>
      <c r="G57" s="14">
        <v>0</v>
      </c>
      <c r="H57" s="13">
        <v>0</v>
      </c>
      <c r="I57" s="13">
        <v>0</v>
      </c>
      <c r="J57" s="14">
        <v>0</v>
      </c>
      <c r="K57" s="13">
        <v>0</v>
      </c>
      <c r="L57" s="13">
        <v>44410.01</v>
      </c>
      <c r="M57" s="14">
        <v>86480.29</v>
      </c>
      <c r="N57" s="13">
        <v>86480.29</v>
      </c>
      <c r="O57" s="13">
        <v>77166.34</v>
      </c>
      <c r="P57" s="17">
        <v>73389.64</v>
      </c>
      <c r="Q57" s="18">
        <v>73389.64</v>
      </c>
      <c r="R57" s="19">
        <v>70668.639999999999</v>
      </c>
      <c r="S57" s="17">
        <v>67431.11</v>
      </c>
      <c r="T57" s="18">
        <v>67431.11</v>
      </c>
      <c r="U57" s="18">
        <v>64674.1</v>
      </c>
      <c r="V57" s="17">
        <v>61364.84</v>
      </c>
      <c r="W57" s="18">
        <v>61364.84</v>
      </c>
      <c r="X57" s="18">
        <v>32216.13</v>
      </c>
      <c r="Y57" s="18"/>
      <c r="Z57" s="19">
        <v>55526.89</v>
      </c>
      <c r="AA57" s="19"/>
      <c r="AB57" s="19">
        <v>55526.89</v>
      </c>
      <c r="AG57" s="19">
        <f t="shared" si="10"/>
        <v>55526.89</v>
      </c>
      <c r="AH57" s="18">
        <v>55526.89</v>
      </c>
      <c r="AI57" s="18">
        <v>55526.89</v>
      </c>
      <c r="AJ57" s="18">
        <v>55526.89</v>
      </c>
    </row>
    <row r="58" spans="1:41" customFormat="1" x14ac:dyDescent="0.3">
      <c r="A58" s="7" t="s">
        <v>1434</v>
      </c>
      <c r="B58" s="7" t="s">
        <v>1317</v>
      </c>
      <c r="C58" s="13">
        <v>0</v>
      </c>
      <c r="D58" s="13">
        <v>0</v>
      </c>
      <c r="E58" s="13">
        <v>0</v>
      </c>
      <c r="F58" s="13">
        <v>0</v>
      </c>
      <c r="G58" s="14">
        <v>0</v>
      </c>
      <c r="H58" s="13">
        <v>0</v>
      </c>
      <c r="I58" s="13">
        <v>591.74</v>
      </c>
      <c r="J58" s="14">
        <v>3861.91</v>
      </c>
      <c r="K58" s="13">
        <v>3861.91</v>
      </c>
      <c r="L58" s="13">
        <v>3867.33</v>
      </c>
      <c r="M58" s="14">
        <v>2434.15</v>
      </c>
      <c r="N58" s="13">
        <v>2434.15</v>
      </c>
      <c r="O58" s="13">
        <v>3460.32</v>
      </c>
      <c r="P58" s="17">
        <v>3107.68</v>
      </c>
      <c r="Q58" s="18">
        <v>3107.68</v>
      </c>
      <c r="R58" s="19">
        <v>3078.78</v>
      </c>
      <c r="S58" s="17">
        <v>2718.6</v>
      </c>
      <c r="T58" s="18">
        <v>2718.6</v>
      </c>
      <c r="U58" s="18">
        <v>2719.75</v>
      </c>
      <c r="V58" s="17">
        <v>2321.17</v>
      </c>
      <c r="W58" s="18">
        <v>2321.17</v>
      </c>
      <c r="X58" s="18">
        <v>1210.79</v>
      </c>
      <c r="Y58" s="18"/>
      <c r="Z58" s="19">
        <v>1915.23</v>
      </c>
      <c r="AA58" s="19"/>
      <c r="AB58" s="19">
        <v>1915.23</v>
      </c>
      <c r="AG58" s="19">
        <f t="shared" si="10"/>
        <v>1915.23</v>
      </c>
      <c r="AH58" s="18">
        <v>1915.23</v>
      </c>
      <c r="AI58" s="18">
        <v>1915.23</v>
      </c>
      <c r="AJ58" s="18">
        <v>1915.23</v>
      </c>
    </row>
    <row r="59" spans="1:41" customFormat="1" hidden="1" x14ac:dyDescent="0.3">
      <c r="A59" s="7" t="s">
        <v>1435</v>
      </c>
      <c r="B59" s="7" t="s">
        <v>1323</v>
      </c>
      <c r="C59" s="13">
        <v>3360.84</v>
      </c>
      <c r="D59" s="13">
        <v>3336.46</v>
      </c>
      <c r="E59" s="13">
        <v>2986.77</v>
      </c>
      <c r="F59" s="13">
        <v>2964.87</v>
      </c>
      <c r="G59" s="14">
        <v>2596.41</v>
      </c>
      <c r="H59" s="13">
        <v>2596.41</v>
      </c>
      <c r="I59" s="13">
        <v>2166.61</v>
      </c>
      <c r="J59" s="14">
        <v>0</v>
      </c>
      <c r="K59" s="13">
        <v>0</v>
      </c>
      <c r="L59" s="13">
        <v>0</v>
      </c>
      <c r="M59" s="14">
        <v>0</v>
      </c>
      <c r="N59" s="13">
        <v>0</v>
      </c>
      <c r="O59" s="13">
        <v>0</v>
      </c>
      <c r="P59" s="17">
        <v>0</v>
      </c>
      <c r="Q59" s="18">
        <v>0</v>
      </c>
      <c r="R59" s="19">
        <v>0</v>
      </c>
      <c r="S59" s="17">
        <v>0</v>
      </c>
      <c r="T59" s="18">
        <v>0</v>
      </c>
      <c r="U59" s="18">
        <v>0</v>
      </c>
      <c r="V59" s="17">
        <v>0</v>
      </c>
      <c r="W59" s="18">
        <v>0</v>
      </c>
      <c r="X59" s="18">
        <v>0</v>
      </c>
      <c r="Y59" s="18"/>
      <c r="Z59" s="19">
        <v>0</v>
      </c>
      <c r="AA59" s="19"/>
      <c r="AB59" s="19">
        <v>0</v>
      </c>
      <c r="AG59" s="19">
        <f t="shared" si="10"/>
        <v>0</v>
      </c>
      <c r="AH59" s="18">
        <v>0</v>
      </c>
      <c r="AI59" s="18">
        <v>0</v>
      </c>
      <c r="AJ59" s="18">
        <v>0</v>
      </c>
    </row>
    <row r="60" spans="1:41" customFormat="1" hidden="1" x14ac:dyDescent="0.3">
      <c r="A60" s="7" t="s">
        <v>1436</v>
      </c>
      <c r="B60" s="7" t="s">
        <v>1327</v>
      </c>
      <c r="C60" s="13">
        <v>13671.16</v>
      </c>
      <c r="D60" s="13">
        <v>13407.63</v>
      </c>
      <c r="E60" s="13">
        <v>13026.52</v>
      </c>
      <c r="F60" s="13">
        <v>12722.85</v>
      </c>
      <c r="G60" s="14">
        <v>12362.74</v>
      </c>
      <c r="H60" s="13">
        <v>12362.74</v>
      </c>
      <c r="I60" s="13">
        <v>12256.62</v>
      </c>
      <c r="J60" s="14">
        <v>11676.43</v>
      </c>
      <c r="K60" s="13">
        <v>11676.43</v>
      </c>
      <c r="L60" s="13">
        <v>5311.04</v>
      </c>
      <c r="M60" s="14">
        <v>0</v>
      </c>
      <c r="N60" s="13">
        <v>0</v>
      </c>
      <c r="O60" s="13">
        <v>0</v>
      </c>
      <c r="P60" s="17">
        <v>0</v>
      </c>
      <c r="Q60" s="18">
        <v>0</v>
      </c>
      <c r="R60" s="19">
        <v>0</v>
      </c>
      <c r="S60" s="17">
        <v>0</v>
      </c>
      <c r="T60" s="18">
        <v>0</v>
      </c>
      <c r="U60" s="18">
        <v>0</v>
      </c>
      <c r="V60" s="17">
        <v>0</v>
      </c>
      <c r="W60" s="18">
        <v>0</v>
      </c>
      <c r="X60" s="18">
        <v>0</v>
      </c>
      <c r="Y60" s="18"/>
      <c r="Z60" s="19">
        <v>0</v>
      </c>
      <c r="AA60" s="19"/>
      <c r="AB60" s="19">
        <v>0</v>
      </c>
      <c r="AG60" s="19">
        <f t="shared" si="10"/>
        <v>0</v>
      </c>
      <c r="AH60" s="18">
        <v>0</v>
      </c>
      <c r="AI60" s="18">
        <v>0</v>
      </c>
      <c r="AJ60" s="18">
        <v>0</v>
      </c>
    </row>
    <row r="61" spans="1:41" customFormat="1" hidden="1" x14ac:dyDescent="0.3">
      <c r="A61" s="7" t="s">
        <v>1437</v>
      </c>
      <c r="B61" s="7" t="s">
        <v>1111</v>
      </c>
      <c r="C61" s="13">
        <v>23915.59</v>
      </c>
      <c r="D61" s="13">
        <v>22976.49</v>
      </c>
      <c r="E61" s="13">
        <v>21661.759999999998</v>
      </c>
      <c r="F61" s="13">
        <v>20626.89</v>
      </c>
      <c r="G61" s="14">
        <v>19449.68</v>
      </c>
      <c r="H61" s="13">
        <v>19449.68</v>
      </c>
      <c r="I61" s="13">
        <v>18545.36</v>
      </c>
      <c r="J61" s="14">
        <v>17529.75</v>
      </c>
      <c r="K61" s="13">
        <v>17529.75</v>
      </c>
      <c r="L61" s="13">
        <v>7217.84</v>
      </c>
      <c r="M61" s="14">
        <v>0</v>
      </c>
      <c r="N61" s="13">
        <v>0</v>
      </c>
      <c r="O61" s="13">
        <v>0</v>
      </c>
      <c r="P61" s="17">
        <v>0</v>
      </c>
      <c r="Q61" s="18">
        <v>0</v>
      </c>
      <c r="R61" s="19">
        <v>0</v>
      </c>
      <c r="S61" s="17">
        <v>0</v>
      </c>
      <c r="T61" s="18">
        <v>0</v>
      </c>
      <c r="U61" s="18">
        <v>0</v>
      </c>
      <c r="V61" s="17">
        <v>0</v>
      </c>
      <c r="W61" s="18">
        <v>0</v>
      </c>
      <c r="X61" s="18">
        <v>0</v>
      </c>
      <c r="Y61" s="18"/>
      <c r="Z61" s="19">
        <v>0</v>
      </c>
      <c r="AA61" s="19"/>
      <c r="AB61" s="19">
        <v>0</v>
      </c>
      <c r="AG61" s="19">
        <f t="shared" si="10"/>
        <v>0</v>
      </c>
      <c r="AH61" s="18">
        <v>0</v>
      </c>
      <c r="AI61" s="18">
        <v>0</v>
      </c>
      <c r="AJ61" s="18">
        <v>0</v>
      </c>
    </row>
    <row r="62" spans="1:41" customFormat="1" hidden="1" x14ac:dyDescent="0.3">
      <c r="A62" s="7" t="s">
        <v>1438</v>
      </c>
      <c r="B62" s="7" t="s">
        <v>1439</v>
      </c>
      <c r="C62" s="13">
        <v>197026</v>
      </c>
      <c r="D62" s="13">
        <v>0</v>
      </c>
      <c r="E62" s="13">
        <v>83487.61</v>
      </c>
      <c r="F62" s="13">
        <v>113090.95</v>
      </c>
      <c r="G62" s="14">
        <v>95352.62</v>
      </c>
      <c r="H62" s="13">
        <v>95352.62</v>
      </c>
      <c r="I62" s="13">
        <v>87385.62</v>
      </c>
      <c r="J62" s="14">
        <v>80236.37</v>
      </c>
      <c r="K62" s="13">
        <v>80236.37</v>
      </c>
      <c r="L62" s="13">
        <v>14568.99</v>
      </c>
      <c r="M62" s="14">
        <v>0</v>
      </c>
      <c r="N62" s="13">
        <v>0</v>
      </c>
      <c r="O62" s="13">
        <v>0</v>
      </c>
      <c r="P62" s="17">
        <v>0</v>
      </c>
      <c r="Q62" s="18">
        <v>0</v>
      </c>
      <c r="R62" s="19">
        <v>0</v>
      </c>
      <c r="S62" s="17">
        <v>0</v>
      </c>
      <c r="T62" s="18">
        <v>0</v>
      </c>
      <c r="U62" s="18">
        <v>0</v>
      </c>
      <c r="V62" s="17">
        <v>0</v>
      </c>
      <c r="W62" s="18">
        <v>0</v>
      </c>
      <c r="X62" s="18">
        <v>0</v>
      </c>
      <c r="Y62" s="18"/>
      <c r="Z62" s="19">
        <v>0</v>
      </c>
      <c r="AA62" s="19"/>
      <c r="AB62" s="19">
        <v>0</v>
      </c>
      <c r="AG62" s="19">
        <f t="shared" si="10"/>
        <v>0</v>
      </c>
      <c r="AH62" s="18">
        <v>0</v>
      </c>
      <c r="AI62" s="18">
        <v>0</v>
      </c>
      <c r="AJ62" s="18">
        <v>0</v>
      </c>
    </row>
    <row r="63" spans="1:41" customFormat="1" hidden="1" x14ac:dyDescent="0.3">
      <c r="A63" s="7" t="s">
        <v>1440</v>
      </c>
      <c r="B63" s="7" t="s">
        <v>1441</v>
      </c>
      <c r="C63" s="13">
        <v>83880.639999999999</v>
      </c>
      <c r="D63" s="13">
        <v>83880.639999999999</v>
      </c>
      <c r="E63" s="13">
        <v>0</v>
      </c>
      <c r="F63" s="13">
        <v>-33565.410000000003</v>
      </c>
      <c r="G63" s="14">
        <v>0</v>
      </c>
      <c r="H63" s="13">
        <v>0</v>
      </c>
      <c r="I63" s="13">
        <v>0</v>
      </c>
      <c r="J63" s="14">
        <v>0</v>
      </c>
      <c r="K63" s="13">
        <v>0</v>
      </c>
      <c r="L63" s="13">
        <v>0</v>
      </c>
      <c r="M63" s="14">
        <v>0</v>
      </c>
      <c r="N63" s="13">
        <v>0</v>
      </c>
      <c r="O63" s="13">
        <v>0</v>
      </c>
      <c r="P63" s="17">
        <v>0</v>
      </c>
      <c r="Q63" s="18">
        <v>0</v>
      </c>
      <c r="R63" s="19">
        <v>0</v>
      </c>
      <c r="S63" s="17">
        <v>0</v>
      </c>
      <c r="T63" s="18">
        <v>0</v>
      </c>
      <c r="U63" s="18">
        <v>0</v>
      </c>
      <c r="V63" s="17">
        <v>0</v>
      </c>
      <c r="W63" s="18">
        <v>0</v>
      </c>
      <c r="X63" s="18">
        <v>0</v>
      </c>
      <c r="Y63" s="18"/>
      <c r="Z63" s="19">
        <v>0</v>
      </c>
      <c r="AA63" s="19"/>
      <c r="AB63" s="19">
        <v>0</v>
      </c>
      <c r="AG63" s="19">
        <f t="shared" si="10"/>
        <v>0</v>
      </c>
      <c r="AH63" s="18">
        <v>0</v>
      </c>
      <c r="AI63" s="18">
        <v>0</v>
      </c>
      <c r="AJ63" s="18">
        <v>0</v>
      </c>
    </row>
    <row r="64" spans="1:41" s="67" customFormat="1" x14ac:dyDescent="0.3">
      <c r="A64" s="86" t="s">
        <v>87</v>
      </c>
      <c r="B64" s="65" t="s">
        <v>1114</v>
      </c>
      <c r="C64" s="87">
        <f t="shared" ref="C64:P64" si="11">SUM(C50:C63)</f>
        <v>435979.32</v>
      </c>
      <c r="D64" s="87">
        <f t="shared" si="11"/>
        <v>27450.010000000009</v>
      </c>
      <c r="E64" s="87">
        <f t="shared" si="11"/>
        <v>433867.08</v>
      </c>
      <c r="F64" s="87">
        <f t="shared" si="11"/>
        <v>115840.16</v>
      </c>
      <c r="G64" s="87">
        <f t="shared" si="11"/>
        <v>428367.35999999993</v>
      </c>
      <c r="H64" s="87">
        <f t="shared" si="11"/>
        <v>484338.3299999999</v>
      </c>
      <c r="I64" s="87">
        <f t="shared" si="11"/>
        <v>120945.95</v>
      </c>
      <c r="J64" s="87">
        <f t="shared" si="11"/>
        <v>416885.35999999993</v>
      </c>
      <c r="K64" s="87">
        <f t="shared" si="11"/>
        <v>416885.35999999993</v>
      </c>
      <c r="L64" s="87">
        <f t="shared" si="11"/>
        <v>149406.13999999998</v>
      </c>
      <c r="M64" s="87">
        <f t="shared" si="11"/>
        <v>335420.27</v>
      </c>
      <c r="N64" s="87">
        <f t="shared" si="11"/>
        <v>335420.27</v>
      </c>
      <c r="O64" s="87">
        <f t="shared" si="11"/>
        <v>80626.66</v>
      </c>
      <c r="P64" s="87">
        <f t="shared" si="11"/>
        <v>418622.99</v>
      </c>
      <c r="Q64" s="87">
        <v>418622.99</v>
      </c>
      <c r="R64" s="87">
        <f t="shared" ref="R64:X64" si="12">SUM(R50:R63)</f>
        <v>73747.42</v>
      </c>
      <c r="S64" s="87">
        <f t="shared" si="12"/>
        <v>417493.1</v>
      </c>
      <c r="T64" s="87">
        <f t="shared" si="12"/>
        <v>417493.1</v>
      </c>
      <c r="U64" s="87">
        <f t="shared" si="12"/>
        <v>67393.850000000006</v>
      </c>
      <c r="V64" s="87">
        <f t="shared" si="12"/>
        <v>418391.95</v>
      </c>
      <c r="W64" s="87">
        <f t="shared" si="12"/>
        <v>418391.95</v>
      </c>
      <c r="X64" s="87">
        <f t="shared" si="12"/>
        <v>378623.23</v>
      </c>
      <c r="Y64" s="87"/>
      <c r="Z64" s="87">
        <f>SUM(Z50:Z63)</f>
        <v>380054.15</v>
      </c>
      <c r="AA64" s="87">
        <f t="shared" ref="AA64:AB64" si="13">SUM(AA50:AA63)</f>
        <v>0</v>
      </c>
      <c r="AB64" s="87">
        <f t="shared" si="13"/>
        <v>380054.15</v>
      </c>
      <c r="AC64" s="87"/>
      <c r="AE64" s="87"/>
      <c r="AF64" s="87"/>
      <c r="AG64" s="87">
        <f>SUM(AG50:AG63)</f>
        <v>380054.15</v>
      </c>
      <c r="AH64" s="87">
        <f>SUM(AH50:AH63)</f>
        <v>380054.15</v>
      </c>
      <c r="AI64" s="87">
        <f t="shared" ref="AI64:AJ64" si="14">SUM(AI50:AI63)</f>
        <v>380054.15</v>
      </c>
      <c r="AJ64" s="87">
        <f t="shared" si="14"/>
        <v>380054.15</v>
      </c>
      <c r="AK64"/>
      <c r="AL64"/>
      <c r="AM64"/>
      <c r="AN64"/>
      <c r="AO64"/>
    </row>
    <row r="65" spans="1:41" customFormat="1" x14ac:dyDescent="0.3">
      <c r="A65" s="7" t="s">
        <v>1442</v>
      </c>
      <c r="B65" s="95" t="s">
        <v>1443</v>
      </c>
      <c r="C65" s="88"/>
      <c r="D65" s="88"/>
      <c r="E65" s="88"/>
      <c r="F65" s="88"/>
      <c r="G65" s="89"/>
      <c r="H65" s="88"/>
      <c r="I65" s="88"/>
      <c r="J65" s="89"/>
      <c r="K65" s="88"/>
      <c r="L65" s="88"/>
      <c r="M65" s="89"/>
      <c r="N65" s="88"/>
      <c r="O65" s="88"/>
      <c r="P65" s="89"/>
      <c r="Q65" s="88"/>
      <c r="R65" s="88"/>
      <c r="S65" s="89"/>
      <c r="T65" s="88"/>
      <c r="U65" s="88"/>
      <c r="V65" s="88"/>
      <c r="W65" s="88"/>
      <c r="X65" s="88"/>
      <c r="Y65" s="88"/>
      <c r="Z65" s="88"/>
      <c r="AA65" s="88"/>
      <c r="AB65" s="88"/>
      <c r="AC65" s="88"/>
      <c r="AE65" s="88"/>
      <c r="AF65" s="88"/>
      <c r="AG65" s="88"/>
      <c r="AH65" s="18"/>
      <c r="AI65" s="18"/>
      <c r="AJ65" s="18"/>
    </row>
    <row r="66" spans="1:41" customFormat="1" x14ac:dyDescent="0.3">
      <c r="A66" s="7" t="s">
        <v>1444</v>
      </c>
      <c r="B66" s="7" t="s">
        <v>1445</v>
      </c>
      <c r="C66" s="88"/>
      <c r="D66" s="88"/>
      <c r="E66" s="88"/>
      <c r="F66" s="88"/>
      <c r="G66" s="89"/>
      <c r="H66" s="88"/>
      <c r="I66" s="88"/>
      <c r="J66" s="89"/>
      <c r="K66" s="88"/>
      <c r="L66" s="88"/>
      <c r="M66" s="89"/>
      <c r="N66" s="88"/>
      <c r="O66" s="88"/>
      <c r="P66" s="89"/>
      <c r="Q66" s="88"/>
      <c r="R66" s="88"/>
      <c r="S66" s="17">
        <v>0</v>
      </c>
      <c r="T66" s="18">
        <v>0</v>
      </c>
      <c r="U66" s="18">
        <v>1217961</v>
      </c>
      <c r="V66" s="17">
        <v>0</v>
      </c>
      <c r="W66" s="18">
        <v>0</v>
      </c>
      <c r="X66" s="18">
        <v>0</v>
      </c>
      <c r="Y66" s="88"/>
      <c r="Z66" s="90">
        <v>0</v>
      </c>
      <c r="AA66" s="88"/>
      <c r="AB66" s="90">
        <v>0</v>
      </c>
      <c r="AC66" s="88"/>
      <c r="AE66" s="88"/>
      <c r="AF66" s="88"/>
      <c r="AG66" s="90">
        <v>0</v>
      </c>
      <c r="AH66" s="18">
        <v>0</v>
      </c>
      <c r="AI66" s="18">
        <v>0</v>
      </c>
      <c r="AJ66" s="18">
        <v>0</v>
      </c>
    </row>
    <row r="67" spans="1:41" s="67" customFormat="1" x14ac:dyDescent="0.3">
      <c r="A67" s="86"/>
      <c r="B67" s="65" t="s">
        <v>1123</v>
      </c>
      <c r="C67" s="87"/>
      <c r="D67" s="87"/>
      <c r="E67" s="87"/>
      <c r="F67" s="87"/>
      <c r="G67" s="87"/>
      <c r="H67" s="87"/>
      <c r="I67" s="87"/>
      <c r="J67" s="87"/>
      <c r="K67" s="87"/>
      <c r="L67" s="87"/>
      <c r="M67" s="87"/>
      <c r="N67" s="87"/>
      <c r="O67" s="87"/>
      <c r="P67" s="87"/>
      <c r="Q67" s="87"/>
      <c r="R67" s="87"/>
      <c r="S67" s="87">
        <f t="shared" ref="S67:X67" si="15">SUM(S66)</f>
        <v>0</v>
      </c>
      <c r="T67" s="87">
        <f t="shared" si="15"/>
        <v>0</v>
      </c>
      <c r="U67" s="87">
        <f t="shared" si="15"/>
        <v>1217961</v>
      </c>
      <c r="V67" s="87">
        <f t="shared" si="15"/>
        <v>0</v>
      </c>
      <c r="W67" s="87">
        <f t="shared" si="15"/>
        <v>0</v>
      </c>
      <c r="X67" s="87">
        <f t="shared" si="15"/>
        <v>0</v>
      </c>
      <c r="Y67" s="87"/>
      <c r="Z67" s="87">
        <f>SUM(Z66)</f>
        <v>0</v>
      </c>
      <c r="AA67" s="87">
        <f t="shared" ref="AA67:AB67" si="16">SUM(AA66)</f>
        <v>0</v>
      </c>
      <c r="AB67" s="87">
        <f t="shared" si="16"/>
        <v>0</v>
      </c>
      <c r="AC67" s="87"/>
      <c r="AE67" s="87"/>
      <c r="AF67" s="87"/>
      <c r="AG67" s="87">
        <f>SUM(AG66)</f>
        <v>0</v>
      </c>
      <c r="AH67" s="87">
        <f>SUM(AH66)</f>
        <v>0</v>
      </c>
      <c r="AI67" s="87">
        <f>SUM(AI66)</f>
        <v>0</v>
      </c>
      <c r="AJ67" s="87">
        <f>SUM(AJ66)</f>
        <v>0</v>
      </c>
      <c r="AK67"/>
      <c r="AL67"/>
      <c r="AM67"/>
      <c r="AN67"/>
      <c r="AO67"/>
    </row>
    <row r="68" spans="1:41" customFormat="1" x14ac:dyDescent="0.3">
      <c r="A68" s="40"/>
      <c r="B68" s="95"/>
      <c r="C68" s="88"/>
      <c r="D68" s="88"/>
      <c r="E68" s="88"/>
      <c r="F68" s="88"/>
      <c r="G68" s="88"/>
      <c r="H68" s="88"/>
      <c r="I68" s="88"/>
      <c r="J68" s="88"/>
      <c r="K68" s="88"/>
      <c r="L68" s="88"/>
      <c r="M68" s="88"/>
      <c r="N68" s="88"/>
      <c r="O68" s="88"/>
      <c r="P68" s="88"/>
      <c r="Q68" s="88"/>
      <c r="R68" s="88"/>
      <c r="S68" s="88"/>
      <c r="T68" s="88"/>
      <c r="U68" s="88"/>
      <c r="V68" s="88"/>
      <c r="W68" s="88"/>
      <c r="X68" s="88"/>
      <c r="Y68" s="88"/>
      <c r="Z68" s="19"/>
      <c r="AA68" s="19"/>
      <c r="AB68" s="19"/>
      <c r="AC68" s="88"/>
      <c r="AE68" s="88"/>
      <c r="AF68" s="88"/>
      <c r="AG68" s="88"/>
      <c r="AH68" s="18"/>
      <c r="AI68" s="18"/>
      <c r="AJ68" s="18"/>
    </row>
    <row r="69" spans="1:41" s="68" customFormat="1" x14ac:dyDescent="0.3">
      <c r="A69" s="84"/>
      <c r="B69" s="86" t="s">
        <v>1776</v>
      </c>
      <c r="C69" s="86"/>
      <c r="D69" s="86"/>
      <c r="E69" s="86"/>
      <c r="F69" s="87">
        <f t="shared" ref="F69:T69" si="17">F64+F48</f>
        <v>534514.29</v>
      </c>
      <c r="G69" s="87">
        <f t="shared" si="17"/>
        <v>1193439.64465144</v>
      </c>
      <c r="H69" s="87">
        <f t="shared" si="17"/>
        <v>1671147.92</v>
      </c>
      <c r="I69" s="87">
        <f t="shared" si="17"/>
        <v>549630.77</v>
      </c>
      <c r="J69" s="87">
        <f t="shared" si="17"/>
        <v>1203881.98</v>
      </c>
      <c r="K69" s="87">
        <f t="shared" si="17"/>
        <v>1372078.98</v>
      </c>
      <c r="L69" s="87">
        <f t="shared" si="17"/>
        <v>688317.12</v>
      </c>
      <c r="M69" s="87">
        <f t="shared" si="17"/>
        <v>1267142.19</v>
      </c>
      <c r="N69" s="87">
        <f t="shared" si="17"/>
        <v>1344807.9300000002</v>
      </c>
      <c r="O69" s="87">
        <f t="shared" si="17"/>
        <v>759664.67</v>
      </c>
      <c r="P69" s="87">
        <f t="shared" si="17"/>
        <v>1320503.663775804</v>
      </c>
      <c r="Q69" s="87">
        <f t="shared" si="17"/>
        <v>1344169.376154114</v>
      </c>
      <c r="R69" s="87">
        <f t="shared" si="17"/>
        <v>833562.55000000016</v>
      </c>
      <c r="S69" s="87">
        <f t="shared" si="17"/>
        <v>1384336.9828495439</v>
      </c>
      <c r="T69" s="87">
        <f t="shared" si="17"/>
        <v>1382491.5220787839</v>
      </c>
      <c r="U69" s="87">
        <f>U64+U48+U67</f>
        <v>2047822.1400000001</v>
      </c>
      <c r="V69" s="87">
        <f>V64+V48+V67</f>
        <v>1424017.56</v>
      </c>
      <c r="W69" s="87">
        <f t="shared" ref="W69:AB69" si="18">W64+W48+W67</f>
        <v>1629194.29</v>
      </c>
      <c r="X69" s="87">
        <f t="shared" si="18"/>
        <v>811755.04</v>
      </c>
      <c r="Y69" s="87"/>
      <c r="Z69" s="87" t="e">
        <f t="shared" si="18"/>
        <v>#REF!</v>
      </c>
      <c r="AA69" s="87">
        <f t="shared" si="18"/>
        <v>55788.68</v>
      </c>
      <c r="AB69" s="87" t="e">
        <f t="shared" si="18"/>
        <v>#REF!</v>
      </c>
      <c r="AC69" s="87"/>
      <c r="AD69" s="67"/>
      <c r="AE69" s="87"/>
      <c r="AF69" s="87"/>
      <c r="AG69" s="87" t="e">
        <f>AG67+AG64+AG48</f>
        <v>#REF!</v>
      </c>
      <c r="AH69" s="87" t="e">
        <f>AH67+AH64+AH48</f>
        <v>#REF!</v>
      </c>
      <c r="AI69" s="87" t="e">
        <f t="shared" ref="AI69:AJ69" si="19">AI64+AI48+AI67</f>
        <v>#REF!</v>
      </c>
      <c r="AJ69" s="87" t="e">
        <f t="shared" si="19"/>
        <v>#REF!</v>
      </c>
      <c r="AK69" s="43"/>
      <c r="AL69" s="43"/>
      <c r="AM69" s="43"/>
      <c r="AN69" s="43"/>
      <c r="AO69" s="43"/>
    </row>
    <row r="70" spans="1:41" x14ac:dyDescent="0.3">
      <c r="P70" s="48"/>
      <c r="R70" s="52"/>
      <c r="Z70" s="19"/>
      <c r="AA70" s="19"/>
      <c r="AB70" s="19"/>
      <c r="AH70" s="53"/>
      <c r="AI70" s="53"/>
      <c r="AJ70" s="53"/>
    </row>
    <row r="71" spans="1:41" x14ac:dyDescent="0.3">
      <c r="P71" s="48"/>
      <c r="Z71" s="19"/>
      <c r="AA71" s="19"/>
      <c r="AB71" s="19"/>
      <c r="AE71" s="160" t="s">
        <v>1826</v>
      </c>
      <c r="AG71" s="52">
        <f>'Water Rev'!Z21</f>
        <v>1336780.69</v>
      </c>
      <c r="AH71" s="52">
        <f>'Water Rev'!Z21</f>
        <v>1336780.69</v>
      </c>
      <c r="AI71" s="52">
        <f>'Water Rev'!Z21</f>
        <v>1336780.69</v>
      </c>
      <c r="AJ71" s="52">
        <f>'Water Rev'!Z21</f>
        <v>1336780.69</v>
      </c>
    </row>
    <row r="72" spans="1:41" x14ac:dyDescent="0.3">
      <c r="P72" s="48"/>
      <c r="Z72" s="26"/>
      <c r="AA72" s="26"/>
      <c r="AB72" s="26"/>
      <c r="AD72" s="26"/>
      <c r="AH72" s="53"/>
      <c r="AI72" s="53"/>
      <c r="AJ72" s="53"/>
    </row>
    <row r="73" spans="1:41" x14ac:dyDescent="0.3">
      <c r="P73" s="48"/>
      <c r="Z73" s="19"/>
      <c r="AA73" s="19"/>
      <c r="AB73" s="19"/>
      <c r="AE73" s="162" t="s">
        <v>1829</v>
      </c>
      <c r="AG73" s="161" t="e">
        <f>AG71-AG69</f>
        <v>#REF!</v>
      </c>
      <c r="AH73" s="161" t="e">
        <f t="shared" ref="AH73:AJ73" si="20">AH71-AH69</f>
        <v>#REF!</v>
      </c>
      <c r="AI73" s="161" t="e">
        <f t="shared" si="20"/>
        <v>#REF!</v>
      </c>
      <c r="AJ73" s="161" t="e">
        <f t="shared" si="20"/>
        <v>#REF!</v>
      </c>
    </row>
    <row r="74" spans="1:41" x14ac:dyDescent="0.3">
      <c r="P74" s="48"/>
      <c r="Z74" s="19"/>
      <c r="AA74" s="19"/>
      <c r="AB74" s="19"/>
      <c r="AH74" s="53"/>
      <c r="AI74" s="53"/>
      <c r="AJ74" s="53"/>
    </row>
    <row r="75" spans="1:41" x14ac:dyDescent="0.3">
      <c r="P75" s="48"/>
      <c r="Z75" s="19"/>
      <c r="AA75" s="19"/>
      <c r="AB75" s="19"/>
      <c r="AE75" s="162" t="s">
        <v>1828</v>
      </c>
      <c r="AG75" s="52">
        <f>'Water Rev'!AC21</f>
        <v>1413979.19</v>
      </c>
      <c r="AH75" s="53">
        <f>'Water Rev'!AC21</f>
        <v>1413979.19</v>
      </c>
      <c r="AI75" s="53">
        <f>'Water Rev'!AC21</f>
        <v>1413979.19</v>
      </c>
      <c r="AJ75" s="53">
        <f>'Water Rev'!AC21</f>
        <v>1413979.19</v>
      </c>
    </row>
    <row r="76" spans="1:41" x14ac:dyDescent="0.3">
      <c r="P76" s="48"/>
      <c r="Z76" s="19"/>
      <c r="AA76" s="19"/>
      <c r="AB76" s="19"/>
      <c r="AH76" s="53"/>
      <c r="AI76" s="53"/>
      <c r="AJ76" s="53"/>
    </row>
    <row r="77" spans="1:41" x14ac:dyDescent="0.3">
      <c r="P77" s="48"/>
      <c r="Z77" s="26"/>
      <c r="AA77" s="26"/>
      <c r="AB77" s="26"/>
      <c r="AD77" s="26"/>
      <c r="AE77" s="162" t="s">
        <v>1829</v>
      </c>
      <c r="AG77" s="52" t="e">
        <f>AG75-AG69</f>
        <v>#REF!</v>
      </c>
      <c r="AH77" s="53" t="e">
        <f>AH75-AH69</f>
        <v>#REF!</v>
      </c>
      <c r="AI77" s="53" t="e">
        <f>AI75-AI69</f>
        <v>#REF!</v>
      </c>
      <c r="AJ77" s="161" t="e">
        <f>AJ75-AJ69</f>
        <v>#REF!</v>
      </c>
    </row>
    <row r="78" spans="1:41" x14ac:dyDescent="0.3">
      <c r="P78" s="48"/>
      <c r="Z78" s="19"/>
      <c r="AA78" s="19"/>
      <c r="AB78" s="19"/>
      <c r="AH78" s="53"/>
      <c r="AI78" s="53"/>
      <c r="AJ78" s="53"/>
    </row>
    <row r="79" spans="1:41" x14ac:dyDescent="0.3">
      <c r="P79" s="48"/>
      <c r="Z79" s="19"/>
      <c r="AA79" s="19"/>
      <c r="AB79" s="19"/>
      <c r="AE79" s="43">
        <f>6.75/3</f>
        <v>2.25</v>
      </c>
      <c r="AH79" s="53"/>
      <c r="AI79" s="53"/>
      <c r="AJ79" s="53"/>
    </row>
    <row r="80" spans="1:41" x14ac:dyDescent="0.3">
      <c r="P80" s="48"/>
      <c r="Z80" s="19"/>
      <c r="AA80" s="19"/>
      <c r="AB80" s="19"/>
      <c r="AH80" s="53"/>
      <c r="AI80" s="53"/>
      <c r="AJ80" s="53"/>
    </row>
    <row r="81" spans="16:36" x14ac:dyDescent="0.3">
      <c r="P81" s="48"/>
      <c r="Z81" s="19"/>
      <c r="AA81" s="19"/>
      <c r="AB81" s="19"/>
      <c r="AH81" s="53"/>
      <c r="AI81" s="53"/>
      <c r="AJ81" s="53"/>
    </row>
    <row r="82" spans="16:36" x14ac:dyDescent="0.3">
      <c r="P82" s="48"/>
      <c r="Z82" s="26"/>
      <c r="AA82" s="26"/>
      <c r="AB82" s="26"/>
      <c r="AD82" s="26"/>
      <c r="AH82" s="53"/>
      <c r="AI82" s="53"/>
      <c r="AJ82" s="53"/>
    </row>
    <row r="83" spans="16:36" x14ac:dyDescent="0.3">
      <c r="P83" s="48"/>
      <c r="Z83" s="19"/>
      <c r="AA83" s="19"/>
      <c r="AB83" s="19"/>
      <c r="AH83" s="53"/>
      <c r="AI83" s="53"/>
      <c r="AJ83" s="53"/>
    </row>
    <row r="84" spans="16:36" x14ac:dyDescent="0.3">
      <c r="P84" s="48"/>
      <c r="Z84" s="19"/>
      <c r="AA84" s="19"/>
      <c r="AB84" s="19"/>
      <c r="AH84" s="53"/>
      <c r="AI84" s="53"/>
      <c r="AJ84" s="53"/>
    </row>
    <row r="85" spans="16:36" x14ac:dyDescent="0.3">
      <c r="P85" s="48"/>
      <c r="Z85" s="26"/>
      <c r="AA85" s="26"/>
      <c r="AB85" s="26"/>
      <c r="AD85" s="26"/>
      <c r="AH85" s="53"/>
      <c r="AI85" s="53"/>
      <c r="AJ85" s="53"/>
    </row>
    <row r="86" spans="16:36" x14ac:dyDescent="0.3">
      <c r="P86" s="48"/>
      <c r="Z86" s="19"/>
      <c r="AA86" s="19"/>
      <c r="AB86" s="19"/>
      <c r="AH86" s="53"/>
      <c r="AI86" s="53"/>
      <c r="AJ86" s="53"/>
    </row>
    <row r="87" spans="16:36" x14ac:dyDescent="0.3">
      <c r="P87" s="48"/>
      <c r="Z87" s="19"/>
      <c r="AA87" s="19"/>
      <c r="AB87" s="19"/>
      <c r="AH87" s="53"/>
      <c r="AI87" s="53"/>
      <c r="AJ87" s="53"/>
    </row>
    <row r="88" spans="16:36" x14ac:dyDescent="0.3">
      <c r="P88" s="48"/>
      <c r="Z88" s="19"/>
      <c r="AA88" s="19"/>
      <c r="AB88" s="19"/>
      <c r="AH88" s="53"/>
      <c r="AI88" s="53"/>
      <c r="AJ88" s="53"/>
    </row>
    <row r="89" spans="16:36" x14ac:dyDescent="0.3">
      <c r="P89" s="48"/>
      <c r="Z89" s="26"/>
      <c r="AA89" s="26"/>
      <c r="AB89" s="26"/>
      <c r="AD89" s="26"/>
      <c r="AH89" s="53"/>
      <c r="AI89" s="53"/>
      <c r="AJ89" s="53"/>
    </row>
    <row r="90" spans="16:36" x14ac:dyDescent="0.3">
      <c r="P90" s="48"/>
      <c r="Z90" s="19"/>
      <c r="AA90" s="19"/>
      <c r="AB90" s="19"/>
      <c r="AH90" s="53"/>
      <c r="AI90" s="53"/>
      <c r="AJ90" s="53"/>
    </row>
    <row r="91" spans="16:36" x14ac:dyDescent="0.3">
      <c r="P91" s="48"/>
      <c r="Z91" s="19"/>
      <c r="AA91" s="19"/>
      <c r="AB91" s="19"/>
      <c r="AH91" s="53"/>
      <c r="AI91" s="53"/>
      <c r="AJ91" s="53"/>
    </row>
    <row r="92" spans="16:36" x14ac:dyDescent="0.3">
      <c r="P92" s="48"/>
      <c r="Z92" s="26"/>
      <c r="AA92" s="26"/>
      <c r="AB92" s="26"/>
      <c r="AD92" s="26"/>
      <c r="AH92" s="53"/>
      <c r="AI92" s="53"/>
      <c r="AJ92" s="53"/>
    </row>
    <row r="93" spans="16:36" x14ac:dyDescent="0.3">
      <c r="P93" s="48"/>
      <c r="Z93" s="19"/>
      <c r="AA93" s="19"/>
      <c r="AB93" s="19"/>
      <c r="AH93" s="53"/>
      <c r="AI93" s="53"/>
      <c r="AJ93" s="53"/>
    </row>
    <row r="94" spans="16:36" x14ac:dyDescent="0.3">
      <c r="P94" s="48"/>
      <c r="Z94" s="19"/>
      <c r="AA94" s="19"/>
      <c r="AB94" s="19"/>
      <c r="AH94" s="53"/>
      <c r="AI94" s="53"/>
      <c r="AJ94" s="53"/>
    </row>
    <row r="95" spans="16:36" x14ac:dyDescent="0.3">
      <c r="P95" s="48"/>
      <c r="Z95" s="26"/>
      <c r="AA95" s="26"/>
      <c r="AB95" s="26"/>
      <c r="AD95" s="26"/>
      <c r="AH95" s="53"/>
      <c r="AI95" s="53"/>
      <c r="AJ95" s="53"/>
    </row>
    <row r="96" spans="16:36" x14ac:dyDescent="0.3">
      <c r="P96" s="48"/>
      <c r="Z96" s="19"/>
      <c r="AA96" s="19"/>
      <c r="AB96" s="19"/>
      <c r="AH96" s="53"/>
      <c r="AI96" s="53"/>
      <c r="AJ96" s="53"/>
    </row>
    <row r="97" spans="16:36" x14ac:dyDescent="0.3">
      <c r="P97" s="48"/>
      <c r="Z97" s="19"/>
      <c r="AA97" s="19"/>
      <c r="AB97" s="19"/>
      <c r="AH97" s="53"/>
      <c r="AI97" s="53"/>
      <c r="AJ97" s="53"/>
    </row>
    <row r="98" spans="16:36" x14ac:dyDescent="0.3">
      <c r="P98" s="48"/>
      <c r="Z98" s="26"/>
      <c r="AA98" s="26"/>
      <c r="AB98" s="26"/>
      <c r="AD98" s="26"/>
      <c r="AH98" s="53"/>
      <c r="AI98" s="53"/>
      <c r="AJ98" s="53"/>
    </row>
    <row r="99" spans="16:36" x14ac:dyDescent="0.3">
      <c r="P99" s="48"/>
      <c r="Z99" s="19"/>
      <c r="AA99" s="19"/>
      <c r="AB99" s="19"/>
      <c r="AH99" s="53"/>
      <c r="AI99" s="53"/>
      <c r="AJ99" s="53"/>
    </row>
    <row r="100" spans="16:36" x14ac:dyDescent="0.3">
      <c r="P100" s="48"/>
      <c r="Z100" s="19"/>
      <c r="AA100" s="19"/>
      <c r="AB100" s="19"/>
      <c r="AH100" s="53"/>
      <c r="AI100" s="53"/>
      <c r="AJ100" s="53"/>
    </row>
    <row r="101" spans="16:36" x14ac:dyDescent="0.3">
      <c r="P101" s="48"/>
      <c r="Z101" s="19"/>
      <c r="AA101" s="19"/>
      <c r="AB101" s="19"/>
      <c r="AH101" s="53"/>
      <c r="AI101" s="53"/>
      <c r="AJ101" s="53"/>
    </row>
    <row r="102" spans="16:36" x14ac:dyDescent="0.3">
      <c r="P102" s="48"/>
      <c r="Z102" s="19"/>
      <c r="AA102" s="19"/>
      <c r="AB102" s="19"/>
      <c r="AH102" s="53"/>
      <c r="AI102" s="53"/>
      <c r="AJ102" s="53"/>
    </row>
    <row r="103" spans="16:36" x14ac:dyDescent="0.3">
      <c r="P103" s="48"/>
      <c r="Z103" s="19"/>
      <c r="AA103" s="19"/>
      <c r="AB103" s="19"/>
      <c r="AH103" s="53"/>
      <c r="AI103" s="53"/>
      <c r="AJ103" s="53"/>
    </row>
    <row r="104" spans="16:36" x14ac:dyDescent="0.3">
      <c r="P104" s="48"/>
      <c r="Z104" s="19"/>
      <c r="AA104" s="19"/>
      <c r="AB104" s="19"/>
      <c r="AH104" s="53"/>
      <c r="AI104" s="53"/>
      <c r="AJ104" s="53"/>
    </row>
    <row r="105" spans="16:36" x14ac:dyDescent="0.3">
      <c r="P105" s="48"/>
      <c r="Z105" s="19"/>
      <c r="AA105" s="19"/>
      <c r="AB105" s="19"/>
      <c r="AH105" s="53"/>
      <c r="AI105" s="53"/>
      <c r="AJ105" s="53"/>
    </row>
    <row r="106" spans="16:36" x14ac:dyDescent="0.3">
      <c r="P106" s="48"/>
      <c r="Z106" s="19"/>
      <c r="AA106" s="19"/>
      <c r="AB106" s="19"/>
      <c r="AH106" s="53"/>
      <c r="AI106" s="53"/>
      <c r="AJ106" s="53"/>
    </row>
    <row r="107" spans="16:36" x14ac:dyDescent="0.3">
      <c r="P107" s="48"/>
      <c r="Z107" s="19"/>
      <c r="AA107" s="19"/>
      <c r="AB107" s="19"/>
      <c r="AH107" s="53"/>
      <c r="AI107" s="53"/>
      <c r="AJ107" s="53"/>
    </row>
    <row r="108" spans="16:36" x14ac:dyDescent="0.3">
      <c r="P108" s="48"/>
      <c r="Z108" s="26"/>
      <c r="AA108" s="26"/>
      <c r="AB108" s="26"/>
      <c r="AH108" s="53"/>
      <c r="AI108" s="53"/>
      <c r="AJ108" s="53"/>
    </row>
    <row r="109" spans="16:36" x14ac:dyDescent="0.3">
      <c r="P109" s="48"/>
      <c r="Z109" s="19"/>
      <c r="AA109" s="19"/>
      <c r="AB109" s="19"/>
      <c r="AH109" s="53"/>
      <c r="AI109" s="53"/>
      <c r="AJ109" s="53"/>
    </row>
    <row r="110" spans="16:36" x14ac:dyDescent="0.3">
      <c r="P110" s="48"/>
      <c r="Z110" s="19"/>
      <c r="AA110" s="19"/>
      <c r="AB110" s="19"/>
      <c r="AH110" s="53"/>
      <c r="AI110" s="53"/>
      <c r="AJ110" s="53"/>
    </row>
    <row r="111" spans="16:36" x14ac:dyDescent="0.3">
      <c r="P111" s="48"/>
      <c r="Z111" s="19"/>
      <c r="AA111" s="19"/>
      <c r="AB111" s="19"/>
      <c r="AH111" s="53"/>
      <c r="AI111" s="53"/>
      <c r="AJ111" s="53"/>
    </row>
    <row r="112" spans="16:36" x14ac:dyDescent="0.3">
      <c r="P112" s="48"/>
      <c r="Z112" s="19"/>
      <c r="AA112" s="19"/>
      <c r="AB112" s="19"/>
      <c r="AH112" s="53"/>
      <c r="AI112" s="53"/>
      <c r="AJ112" s="53"/>
    </row>
    <row r="113" spans="16:36" x14ac:dyDescent="0.3">
      <c r="P113" s="48"/>
      <c r="Z113" s="19"/>
      <c r="AA113" s="19"/>
      <c r="AB113" s="19"/>
      <c r="AH113" s="53"/>
      <c r="AI113" s="53"/>
      <c r="AJ113" s="53"/>
    </row>
    <row r="114" spans="16:36" x14ac:dyDescent="0.3">
      <c r="P114" s="48"/>
      <c r="Z114" s="19"/>
      <c r="AA114" s="19"/>
      <c r="AB114" s="19"/>
      <c r="AH114" s="53"/>
      <c r="AI114" s="53"/>
      <c r="AJ114" s="53"/>
    </row>
    <row r="115" spans="16:36" x14ac:dyDescent="0.3">
      <c r="P115" s="48"/>
      <c r="Z115" s="19"/>
      <c r="AA115" s="19"/>
      <c r="AB115" s="19"/>
      <c r="AH115" s="53"/>
      <c r="AI115" s="53"/>
      <c r="AJ115" s="53"/>
    </row>
    <row r="116" spans="16:36" x14ac:dyDescent="0.3">
      <c r="P116" s="48"/>
      <c r="Z116" s="19"/>
      <c r="AA116" s="19"/>
      <c r="AB116" s="19"/>
      <c r="AH116" s="53"/>
      <c r="AI116" s="53"/>
      <c r="AJ116" s="53"/>
    </row>
    <row r="117" spans="16:36" x14ac:dyDescent="0.3">
      <c r="P117" s="48"/>
      <c r="Z117" s="19"/>
      <c r="AA117" s="19"/>
      <c r="AB117" s="19"/>
      <c r="AH117" s="53"/>
      <c r="AI117" s="53"/>
      <c r="AJ117" s="53"/>
    </row>
    <row r="118" spans="16:36" x14ac:dyDescent="0.3">
      <c r="P118" s="48"/>
      <c r="Z118" s="19"/>
      <c r="AA118" s="19"/>
      <c r="AB118" s="19"/>
      <c r="AH118" s="53"/>
      <c r="AI118" s="53"/>
      <c r="AJ118" s="53"/>
    </row>
    <row r="119" spans="16:36" x14ac:dyDescent="0.3">
      <c r="P119" s="48"/>
      <c r="Z119" s="19"/>
      <c r="AA119" s="19"/>
      <c r="AB119" s="19"/>
      <c r="AH119" s="53"/>
      <c r="AI119" s="53"/>
      <c r="AJ119" s="53"/>
    </row>
    <row r="120" spans="16:36" x14ac:dyDescent="0.3">
      <c r="P120" s="48"/>
      <c r="Z120" s="19"/>
      <c r="AA120" s="19"/>
      <c r="AB120" s="19"/>
      <c r="AH120" s="53"/>
      <c r="AI120" s="53"/>
      <c r="AJ120" s="53"/>
    </row>
    <row r="121" spans="16:36" x14ac:dyDescent="0.3">
      <c r="P121" s="48"/>
      <c r="Z121" s="19"/>
      <c r="AA121" s="19"/>
      <c r="AB121" s="19"/>
      <c r="AD121" s="13"/>
      <c r="AH121" s="53"/>
      <c r="AI121" s="53"/>
      <c r="AJ121" s="53"/>
    </row>
    <row r="122" spans="16:36" x14ac:dyDescent="0.3">
      <c r="P122" s="48"/>
      <c r="Z122" s="19"/>
      <c r="AA122" s="19"/>
      <c r="AB122" s="19"/>
      <c r="AH122" s="53"/>
      <c r="AI122" s="53"/>
      <c r="AJ122" s="53"/>
    </row>
    <row r="123" spans="16:36" x14ac:dyDescent="0.3">
      <c r="P123" s="48"/>
      <c r="Z123" s="19"/>
      <c r="AA123" s="19"/>
      <c r="AB123" s="19"/>
      <c r="AH123" s="53"/>
      <c r="AI123" s="53"/>
      <c r="AJ123" s="53"/>
    </row>
    <row r="124" spans="16:36" x14ac:dyDescent="0.3">
      <c r="P124" s="48"/>
      <c r="Z124" s="19"/>
      <c r="AA124" s="19"/>
      <c r="AB124" s="19"/>
      <c r="AH124" s="53"/>
      <c r="AI124" s="53"/>
      <c r="AJ124" s="53"/>
    </row>
    <row r="125" spans="16:36" x14ac:dyDescent="0.3">
      <c r="P125" s="48"/>
      <c r="Z125" s="19"/>
      <c r="AA125" s="19"/>
      <c r="AB125" s="19"/>
      <c r="AH125" s="53"/>
      <c r="AI125" s="53"/>
      <c r="AJ125" s="53"/>
    </row>
    <row r="126" spans="16:36" x14ac:dyDescent="0.3">
      <c r="P126" s="48"/>
      <c r="Z126" s="19"/>
      <c r="AA126" s="19"/>
      <c r="AB126" s="19"/>
      <c r="AH126" s="53"/>
      <c r="AI126" s="53"/>
      <c r="AJ126" s="53"/>
    </row>
    <row r="127" spans="16:36" x14ac:dyDescent="0.3">
      <c r="P127" s="48"/>
      <c r="Z127" s="19"/>
      <c r="AA127" s="19"/>
      <c r="AB127" s="19"/>
      <c r="AH127" s="53"/>
      <c r="AI127" s="53"/>
      <c r="AJ127" s="53"/>
    </row>
    <row r="128" spans="16:36" x14ac:dyDescent="0.3">
      <c r="P128" s="48"/>
      <c r="Z128" s="19"/>
      <c r="AA128" s="19"/>
      <c r="AB128" s="19"/>
      <c r="AH128" s="53"/>
      <c r="AI128" s="53"/>
      <c r="AJ128" s="53"/>
    </row>
    <row r="129" spans="16:36" x14ac:dyDescent="0.3">
      <c r="P129" s="48"/>
      <c r="Z129" s="19"/>
      <c r="AA129" s="19"/>
      <c r="AB129" s="19"/>
      <c r="AH129" s="53"/>
      <c r="AI129" s="53"/>
      <c r="AJ129" s="53"/>
    </row>
    <row r="130" spans="16:36" x14ac:dyDescent="0.3">
      <c r="P130" s="48"/>
      <c r="Z130" s="19"/>
      <c r="AA130" s="19"/>
      <c r="AB130" s="19"/>
      <c r="AH130" s="53"/>
      <c r="AI130" s="53"/>
      <c r="AJ130" s="53"/>
    </row>
    <row r="131" spans="16:36" x14ac:dyDescent="0.3">
      <c r="P131" s="48"/>
      <c r="Z131" s="19"/>
      <c r="AA131" s="19"/>
      <c r="AB131" s="19"/>
      <c r="AH131" s="53"/>
      <c r="AI131" s="53"/>
      <c r="AJ131" s="53"/>
    </row>
    <row r="132" spans="16:36" x14ac:dyDescent="0.3">
      <c r="P132" s="48"/>
      <c r="Z132" s="19"/>
      <c r="AA132" s="19"/>
      <c r="AB132" s="19"/>
      <c r="AH132" s="53"/>
      <c r="AI132" s="53"/>
      <c r="AJ132" s="53"/>
    </row>
    <row r="133" spans="16:36" x14ac:dyDescent="0.3">
      <c r="P133" s="48"/>
      <c r="Z133" s="19"/>
      <c r="AA133" s="19"/>
      <c r="AB133" s="19"/>
      <c r="AH133" s="53"/>
      <c r="AI133" s="53"/>
      <c r="AJ133" s="53"/>
    </row>
    <row r="134" spans="16:36" x14ac:dyDescent="0.3">
      <c r="P134" s="48"/>
      <c r="Z134" s="26"/>
      <c r="AA134" s="26"/>
      <c r="AB134" s="26"/>
      <c r="AD134" s="26"/>
      <c r="AH134" s="53"/>
      <c r="AI134" s="53"/>
      <c r="AJ134" s="53"/>
    </row>
    <row r="135" spans="16:36" x14ac:dyDescent="0.3">
      <c r="P135" s="48"/>
      <c r="Z135" s="19"/>
      <c r="AA135" s="19"/>
      <c r="AB135" s="19"/>
      <c r="AH135" s="53"/>
      <c r="AI135" s="53"/>
      <c r="AJ135" s="53"/>
    </row>
    <row r="136" spans="16:36" x14ac:dyDescent="0.3">
      <c r="P136" s="48"/>
      <c r="Z136" s="19"/>
      <c r="AA136" s="19"/>
      <c r="AB136" s="19"/>
      <c r="AH136" s="53"/>
      <c r="AI136" s="53"/>
      <c r="AJ136" s="53"/>
    </row>
    <row r="137" spans="16:36" x14ac:dyDescent="0.3">
      <c r="P137" s="48"/>
      <c r="Z137" s="19"/>
      <c r="AA137" s="19"/>
      <c r="AB137" s="19"/>
      <c r="AH137" s="53"/>
      <c r="AI137" s="53"/>
      <c r="AJ137" s="53"/>
    </row>
    <row r="138" spans="16:36" x14ac:dyDescent="0.3">
      <c r="P138" s="48"/>
      <c r="Z138" s="19"/>
      <c r="AA138" s="19"/>
      <c r="AB138" s="19"/>
      <c r="AH138" s="53"/>
      <c r="AI138" s="53"/>
      <c r="AJ138" s="53"/>
    </row>
    <row r="139" spans="16:36" x14ac:dyDescent="0.3">
      <c r="P139" s="48"/>
      <c r="Z139" s="19"/>
      <c r="AA139" s="19"/>
      <c r="AB139" s="19"/>
      <c r="AH139" s="53"/>
      <c r="AI139" s="53"/>
      <c r="AJ139" s="53"/>
    </row>
    <row r="140" spans="16:36" x14ac:dyDescent="0.3">
      <c r="P140" s="48"/>
      <c r="Z140" s="19"/>
      <c r="AA140" s="19"/>
      <c r="AB140" s="19"/>
      <c r="AH140" s="53"/>
      <c r="AI140" s="53"/>
      <c r="AJ140" s="53"/>
    </row>
    <row r="141" spans="16:36" x14ac:dyDescent="0.3">
      <c r="P141" s="48"/>
      <c r="Z141" s="19"/>
      <c r="AA141" s="19"/>
      <c r="AB141" s="19"/>
      <c r="AH141" s="53"/>
      <c r="AI141" s="53"/>
      <c r="AJ141" s="53"/>
    </row>
    <row r="142" spans="16:36" x14ac:dyDescent="0.3">
      <c r="P142" s="48"/>
      <c r="Z142" s="19"/>
      <c r="AA142" s="19"/>
      <c r="AB142" s="19"/>
      <c r="AH142" s="53"/>
      <c r="AI142" s="53"/>
      <c r="AJ142" s="53"/>
    </row>
    <row r="143" spans="16:36" x14ac:dyDescent="0.3">
      <c r="P143" s="48"/>
      <c r="Z143" s="19"/>
      <c r="AA143" s="19"/>
      <c r="AB143" s="19"/>
      <c r="AH143" s="53"/>
      <c r="AI143" s="53"/>
      <c r="AJ143" s="53"/>
    </row>
    <row r="144" spans="16:36" x14ac:dyDescent="0.3">
      <c r="P144" s="48"/>
      <c r="Z144" s="19"/>
      <c r="AA144" s="19"/>
      <c r="AB144" s="19"/>
      <c r="AH144" s="53"/>
      <c r="AI144" s="53"/>
      <c r="AJ144" s="53"/>
    </row>
    <row r="145" spans="16:36" x14ac:dyDescent="0.3">
      <c r="P145" s="48"/>
      <c r="Z145" s="19"/>
      <c r="AA145" s="19"/>
      <c r="AB145" s="19"/>
      <c r="AH145" s="53"/>
      <c r="AI145" s="53"/>
      <c r="AJ145" s="53"/>
    </row>
    <row r="146" spans="16:36" x14ac:dyDescent="0.3">
      <c r="P146" s="48"/>
      <c r="Z146" s="19"/>
      <c r="AA146" s="19"/>
      <c r="AB146" s="19"/>
      <c r="AH146" s="53"/>
      <c r="AI146" s="53"/>
      <c r="AJ146" s="53"/>
    </row>
    <row r="147" spans="16:36" x14ac:dyDescent="0.3">
      <c r="P147" s="48"/>
      <c r="Z147" s="19"/>
      <c r="AA147" s="19"/>
      <c r="AB147" s="19"/>
      <c r="AH147" s="53"/>
      <c r="AI147" s="53"/>
      <c r="AJ147" s="53"/>
    </row>
    <row r="148" spans="16:36" x14ac:dyDescent="0.3">
      <c r="P148" s="48"/>
      <c r="Z148" s="19"/>
      <c r="AA148" s="19"/>
      <c r="AB148" s="19"/>
      <c r="AH148" s="53"/>
      <c r="AI148" s="53"/>
      <c r="AJ148" s="53"/>
    </row>
    <row r="149" spans="16:36" x14ac:dyDescent="0.3">
      <c r="P149" s="48"/>
      <c r="Z149" s="19"/>
      <c r="AA149" s="19"/>
      <c r="AB149" s="19"/>
      <c r="AH149" s="53"/>
      <c r="AI149" s="53"/>
      <c r="AJ149" s="53"/>
    </row>
    <row r="150" spans="16:36" x14ac:dyDescent="0.3">
      <c r="P150" s="48"/>
      <c r="Z150" s="19"/>
      <c r="AA150" s="19"/>
      <c r="AB150" s="19"/>
      <c r="AH150" s="53"/>
      <c r="AI150" s="53"/>
      <c r="AJ150" s="53"/>
    </row>
    <row r="151" spans="16:36" x14ac:dyDescent="0.3">
      <c r="P151" s="48"/>
      <c r="Z151" s="19"/>
      <c r="AA151" s="19"/>
      <c r="AB151" s="19"/>
      <c r="AH151" s="53"/>
      <c r="AI151" s="53"/>
      <c r="AJ151" s="53"/>
    </row>
    <row r="152" spans="16:36" x14ac:dyDescent="0.3">
      <c r="P152" s="48"/>
      <c r="Z152" s="19"/>
      <c r="AA152" s="19"/>
      <c r="AB152" s="19"/>
      <c r="AH152" s="53"/>
      <c r="AI152" s="53"/>
      <c r="AJ152" s="53"/>
    </row>
    <row r="153" spans="16:36" x14ac:dyDescent="0.3">
      <c r="P153" s="48"/>
      <c r="Z153" s="19"/>
      <c r="AA153" s="19"/>
      <c r="AB153" s="19"/>
      <c r="AH153" s="53"/>
      <c r="AI153" s="53"/>
      <c r="AJ153" s="53"/>
    </row>
    <row r="154" spans="16:36" x14ac:dyDescent="0.3">
      <c r="P154" s="48"/>
      <c r="Z154" s="19"/>
      <c r="AA154" s="19"/>
      <c r="AB154" s="19"/>
    </row>
    <row r="155" spans="16:36" x14ac:dyDescent="0.3">
      <c r="P155" s="48"/>
      <c r="Z155" s="19"/>
      <c r="AA155" s="19"/>
      <c r="AB155" s="19"/>
    </row>
    <row r="156" spans="16:36" x14ac:dyDescent="0.3">
      <c r="P156" s="48"/>
      <c r="Z156" s="19"/>
      <c r="AA156" s="19"/>
      <c r="AB156" s="19"/>
    </row>
    <row r="157" spans="16:36" x14ac:dyDescent="0.3">
      <c r="P157" s="48"/>
      <c r="Z157" s="19"/>
      <c r="AA157" s="19"/>
      <c r="AB157" s="19"/>
    </row>
    <row r="158" spans="16:36" x14ac:dyDescent="0.3">
      <c r="P158" s="48"/>
      <c r="Z158" s="19"/>
      <c r="AA158" s="19"/>
      <c r="AB158" s="19"/>
    </row>
    <row r="159" spans="16:36" x14ac:dyDescent="0.3">
      <c r="P159" s="48"/>
      <c r="Z159" s="19"/>
      <c r="AA159" s="19"/>
      <c r="AB159" s="19"/>
    </row>
    <row r="160" spans="16:36" x14ac:dyDescent="0.3">
      <c r="P160" s="48"/>
      <c r="Z160" s="19"/>
      <c r="AA160" s="19"/>
      <c r="AB160" s="19"/>
    </row>
    <row r="161" spans="16:30" x14ac:dyDescent="0.3">
      <c r="P161" s="48"/>
      <c r="Z161" s="19"/>
      <c r="AA161" s="19"/>
      <c r="AB161" s="19"/>
    </row>
    <row r="162" spans="16:30" x14ac:dyDescent="0.3">
      <c r="P162" s="48"/>
      <c r="Z162" s="19"/>
      <c r="AA162" s="19"/>
      <c r="AB162" s="19"/>
    </row>
    <row r="163" spans="16:30" x14ac:dyDescent="0.3">
      <c r="P163" s="48"/>
      <c r="Z163" s="19"/>
      <c r="AA163" s="19"/>
      <c r="AB163" s="19"/>
    </row>
    <row r="164" spans="16:30" x14ac:dyDescent="0.3">
      <c r="P164" s="48"/>
      <c r="Z164" s="26"/>
      <c r="AA164" s="26"/>
      <c r="AB164" s="26"/>
      <c r="AD164" s="26"/>
    </row>
    <row r="165" spans="16:30" x14ac:dyDescent="0.3">
      <c r="P165" s="48"/>
      <c r="Z165" s="19"/>
      <c r="AA165" s="19"/>
      <c r="AB165" s="19"/>
    </row>
    <row r="166" spans="16:30" x14ac:dyDescent="0.3">
      <c r="P166" s="48"/>
      <c r="Z166" s="19"/>
      <c r="AA166" s="19"/>
      <c r="AB166" s="19"/>
    </row>
    <row r="167" spans="16:30" x14ac:dyDescent="0.3">
      <c r="P167" s="48"/>
      <c r="Z167" s="26"/>
      <c r="AA167" s="26"/>
      <c r="AB167" s="26"/>
      <c r="AD167" s="26"/>
    </row>
    <row r="168" spans="16:30" x14ac:dyDescent="0.3">
      <c r="P168" s="48"/>
      <c r="Z168" s="19"/>
      <c r="AA168" s="19"/>
      <c r="AB168" s="19"/>
    </row>
    <row r="169" spans="16:30" x14ac:dyDescent="0.3">
      <c r="P169" s="48"/>
      <c r="Z169" s="19"/>
      <c r="AA169" s="19"/>
      <c r="AB169" s="19"/>
    </row>
    <row r="170" spans="16:30" x14ac:dyDescent="0.3">
      <c r="P170" s="48"/>
      <c r="Z170" s="19"/>
      <c r="AA170" s="19"/>
      <c r="AB170" s="19"/>
    </row>
    <row r="171" spans="16:30" x14ac:dyDescent="0.3">
      <c r="P171" s="48"/>
      <c r="Z171" s="19"/>
      <c r="AA171" s="19"/>
      <c r="AB171" s="19"/>
    </row>
    <row r="172" spans="16:30" x14ac:dyDescent="0.3">
      <c r="P172" s="48"/>
      <c r="Z172" s="19"/>
      <c r="AA172" s="19"/>
      <c r="AB172" s="19"/>
    </row>
    <row r="173" spans="16:30" x14ac:dyDescent="0.3">
      <c r="P173" s="48"/>
      <c r="Z173" s="19"/>
      <c r="AA173" s="19"/>
      <c r="AB173" s="19"/>
    </row>
    <row r="174" spans="16:30" x14ac:dyDescent="0.3">
      <c r="P174" s="48"/>
      <c r="Z174" s="19"/>
      <c r="AA174" s="19"/>
      <c r="AB174" s="19"/>
    </row>
    <row r="175" spans="16:30" x14ac:dyDescent="0.3">
      <c r="P175" s="48"/>
      <c r="Z175" s="19"/>
      <c r="AA175" s="19"/>
      <c r="AB175" s="19"/>
    </row>
    <row r="176" spans="16:30" x14ac:dyDescent="0.3">
      <c r="P176" s="48"/>
      <c r="Z176" s="19"/>
      <c r="AA176" s="19"/>
      <c r="AB176" s="19"/>
    </row>
    <row r="177" spans="16:30" x14ac:dyDescent="0.3">
      <c r="P177" s="48"/>
      <c r="Z177" s="19"/>
      <c r="AA177" s="19"/>
      <c r="AB177" s="19"/>
    </row>
    <row r="178" spans="16:30" x14ac:dyDescent="0.3">
      <c r="P178" s="48"/>
      <c r="Z178" s="19"/>
      <c r="AA178" s="19"/>
      <c r="AB178" s="19"/>
    </row>
    <row r="179" spans="16:30" x14ac:dyDescent="0.3">
      <c r="P179" s="48"/>
      <c r="Z179" s="19"/>
      <c r="AA179" s="19"/>
      <c r="AB179" s="19"/>
    </row>
    <row r="180" spans="16:30" x14ac:dyDescent="0.3">
      <c r="P180" s="48"/>
      <c r="Z180" s="19"/>
      <c r="AA180" s="19"/>
      <c r="AB180" s="19"/>
    </row>
    <row r="181" spans="16:30" x14ac:dyDescent="0.3">
      <c r="P181" s="48"/>
      <c r="Z181" s="19"/>
      <c r="AA181" s="19"/>
      <c r="AB181" s="19"/>
    </row>
    <row r="182" spans="16:30" x14ac:dyDescent="0.3">
      <c r="P182" s="48"/>
      <c r="Z182" s="19"/>
      <c r="AA182" s="19"/>
      <c r="AB182" s="19"/>
    </row>
    <row r="183" spans="16:30" x14ac:dyDescent="0.3">
      <c r="P183" s="48"/>
      <c r="Z183" s="19"/>
      <c r="AA183" s="19"/>
      <c r="AB183" s="19"/>
    </row>
    <row r="184" spans="16:30" x14ac:dyDescent="0.3">
      <c r="P184" s="48"/>
      <c r="Z184" s="19"/>
      <c r="AA184" s="19"/>
      <c r="AB184" s="19"/>
    </row>
    <row r="185" spans="16:30" x14ac:dyDescent="0.3">
      <c r="P185" s="48"/>
      <c r="Z185" s="19"/>
      <c r="AA185" s="19"/>
      <c r="AB185" s="19"/>
    </row>
    <row r="186" spans="16:30" x14ac:dyDescent="0.3">
      <c r="P186" s="48"/>
      <c r="Z186" s="26"/>
      <c r="AA186" s="26"/>
      <c r="AB186" s="26"/>
      <c r="AD186" s="26"/>
    </row>
    <row r="187" spans="16:30" x14ac:dyDescent="0.3">
      <c r="P187" s="48"/>
      <c r="Z187" s="19"/>
      <c r="AA187" s="19"/>
      <c r="AB187" s="19"/>
    </row>
    <row r="188" spans="16:30" x14ac:dyDescent="0.3">
      <c r="P188" s="48"/>
      <c r="Z188" s="19"/>
      <c r="AA188" s="19"/>
      <c r="AB188" s="19"/>
    </row>
    <row r="189" spans="16:30" x14ac:dyDescent="0.3">
      <c r="P189" s="48"/>
      <c r="Z189" s="19"/>
      <c r="AA189" s="19"/>
      <c r="AB189" s="19"/>
    </row>
    <row r="190" spans="16:30" x14ac:dyDescent="0.3">
      <c r="P190" s="48"/>
      <c r="Z190" s="19"/>
      <c r="AA190" s="19"/>
      <c r="AB190" s="19"/>
    </row>
    <row r="191" spans="16:30" x14ac:dyDescent="0.3">
      <c r="P191" s="48"/>
      <c r="Z191" s="19"/>
      <c r="AA191" s="19"/>
      <c r="AB191" s="19"/>
    </row>
    <row r="192" spans="16:30" x14ac:dyDescent="0.3">
      <c r="P192" s="48"/>
      <c r="Z192" s="19"/>
      <c r="AA192" s="19"/>
      <c r="AB192" s="19"/>
    </row>
    <row r="193" spans="16:30" x14ac:dyDescent="0.3">
      <c r="P193" s="48"/>
      <c r="Z193" s="19"/>
      <c r="AA193" s="19"/>
      <c r="AB193" s="19"/>
    </row>
    <row r="194" spans="16:30" x14ac:dyDescent="0.3">
      <c r="P194" s="48"/>
      <c r="Z194" s="19"/>
      <c r="AA194" s="19"/>
      <c r="AB194" s="19"/>
    </row>
    <row r="195" spans="16:30" x14ac:dyDescent="0.3">
      <c r="P195" s="48"/>
      <c r="Z195" s="19"/>
      <c r="AA195" s="19"/>
      <c r="AB195" s="19"/>
    </row>
    <row r="196" spans="16:30" x14ac:dyDescent="0.3">
      <c r="P196" s="48"/>
      <c r="Z196" s="19"/>
      <c r="AA196" s="19"/>
      <c r="AB196" s="19"/>
    </row>
    <row r="197" spans="16:30" x14ac:dyDescent="0.3">
      <c r="P197" s="48"/>
      <c r="Z197" s="19"/>
      <c r="AA197" s="19"/>
      <c r="AB197" s="19"/>
    </row>
    <row r="198" spans="16:30" x14ac:dyDescent="0.3">
      <c r="P198" s="48"/>
      <c r="Z198" s="19"/>
      <c r="AA198" s="19"/>
      <c r="AB198" s="19"/>
    </row>
    <row r="199" spans="16:30" x14ac:dyDescent="0.3">
      <c r="P199" s="48"/>
      <c r="Z199" s="19"/>
      <c r="AA199" s="19"/>
      <c r="AB199" s="19"/>
    </row>
    <row r="200" spans="16:30" x14ac:dyDescent="0.3">
      <c r="P200" s="48"/>
      <c r="Z200" s="19"/>
      <c r="AA200" s="19"/>
      <c r="AB200" s="19"/>
    </row>
    <row r="201" spans="16:30" x14ac:dyDescent="0.3">
      <c r="P201" s="48"/>
      <c r="Z201" s="19"/>
      <c r="AA201" s="19"/>
      <c r="AB201" s="19"/>
    </row>
    <row r="202" spans="16:30" x14ac:dyDescent="0.3">
      <c r="P202" s="48"/>
      <c r="Z202" s="19"/>
      <c r="AA202" s="19"/>
      <c r="AB202" s="19"/>
    </row>
    <row r="203" spans="16:30" x14ac:dyDescent="0.3">
      <c r="P203" s="48"/>
      <c r="Z203" s="19"/>
      <c r="AA203" s="19"/>
      <c r="AB203" s="19"/>
    </row>
    <row r="204" spans="16:30" x14ac:dyDescent="0.3">
      <c r="P204" s="48"/>
      <c r="Z204" s="19"/>
      <c r="AA204" s="19"/>
      <c r="AB204" s="19"/>
    </row>
    <row r="205" spans="16:30" x14ac:dyDescent="0.3">
      <c r="P205" s="48"/>
      <c r="Z205" s="19"/>
      <c r="AA205" s="19"/>
      <c r="AB205" s="19"/>
    </row>
    <row r="206" spans="16:30" x14ac:dyDescent="0.3">
      <c r="P206" s="48"/>
      <c r="Z206" s="19"/>
      <c r="AA206" s="19"/>
      <c r="AB206" s="19"/>
    </row>
    <row r="207" spans="16:30" x14ac:dyDescent="0.3">
      <c r="P207" s="48"/>
      <c r="Z207" s="26"/>
      <c r="AA207" s="26"/>
      <c r="AB207" s="26"/>
      <c r="AD207" s="26"/>
    </row>
    <row r="208" spans="16:30" x14ac:dyDescent="0.3">
      <c r="P208" s="48"/>
      <c r="Z208" s="19"/>
      <c r="AA208" s="19"/>
      <c r="AB208" s="19"/>
    </row>
    <row r="209" spans="16:28" x14ac:dyDescent="0.3">
      <c r="P209" s="48"/>
      <c r="Z209" s="19"/>
      <c r="AA209" s="19"/>
      <c r="AB209" s="19"/>
    </row>
    <row r="210" spans="16:28" x14ac:dyDescent="0.3">
      <c r="P210" s="48"/>
      <c r="Z210" s="19"/>
      <c r="AA210" s="19"/>
      <c r="AB210" s="19"/>
    </row>
    <row r="211" spans="16:28" x14ac:dyDescent="0.3">
      <c r="P211" s="48"/>
      <c r="Z211" s="19"/>
      <c r="AA211" s="19"/>
      <c r="AB211" s="19"/>
    </row>
    <row r="212" spans="16:28" x14ac:dyDescent="0.3">
      <c r="P212" s="48"/>
      <c r="Z212" s="19"/>
      <c r="AA212" s="19"/>
      <c r="AB212" s="19"/>
    </row>
    <row r="213" spans="16:28" x14ac:dyDescent="0.3">
      <c r="P213" s="48"/>
      <c r="Z213" s="19"/>
      <c r="AA213" s="19"/>
      <c r="AB213" s="19"/>
    </row>
    <row r="214" spans="16:28" x14ac:dyDescent="0.3">
      <c r="P214" s="48"/>
      <c r="Z214" s="19"/>
      <c r="AA214" s="19"/>
      <c r="AB214" s="19"/>
    </row>
    <row r="215" spans="16:28" x14ac:dyDescent="0.3">
      <c r="P215" s="48"/>
      <c r="Z215" s="19"/>
      <c r="AA215" s="19"/>
      <c r="AB215" s="19"/>
    </row>
    <row r="216" spans="16:28" x14ac:dyDescent="0.3">
      <c r="P216" s="48"/>
      <c r="Z216" s="19"/>
      <c r="AA216" s="19"/>
      <c r="AB216" s="19"/>
    </row>
    <row r="217" spans="16:28" x14ac:dyDescent="0.3">
      <c r="P217" s="48"/>
      <c r="Z217" s="19"/>
      <c r="AA217" s="19"/>
      <c r="AB217" s="19"/>
    </row>
    <row r="218" spans="16:28" x14ac:dyDescent="0.3">
      <c r="P218" s="48"/>
      <c r="Z218" s="19"/>
      <c r="AA218" s="19"/>
      <c r="AB218" s="19"/>
    </row>
    <row r="219" spans="16:28" x14ac:dyDescent="0.3">
      <c r="P219" s="48"/>
      <c r="Z219" s="19"/>
      <c r="AA219" s="19"/>
      <c r="AB219" s="19"/>
    </row>
    <row r="220" spans="16:28" x14ac:dyDescent="0.3">
      <c r="P220" s="48"/>
      <c r="Z220" s="19"/>
      <c r="AA220" s="19"/>
      <c r="AB220" s="19"/>
    </row>
    <row r="221" spans="16:28" x14ac:dyDescent="0.3">
      <c r="P221" s="48"/>
      <c r="Z221" s="19"/>
      <c r="AA221" s="19"/>
      <c r="AB221" s="19"/>
    </row>
    <row r="222" spans="16:28" x14ac:dyDescent="0.3">
      <c r="P222" s="48"/>
      <c r="Z222" s="19"/>
      <c r="AA222" s="19"/>
      <c r="AB222" s="19"/>
    </row>
    <row r="223" spans="16:28" x14ac:dyDescent="0.3">
      <c r="P223" s="48"/>
      <c r="Z223" s="19"/>
      <c r="AA223" s="19"/>
      <c r="AB223" s="19"/>
    </row>
    <row r="224" spans="16:28" x14ac:dyDescent="0.3">
      <c r="P224" s="48"/>
      <c r="Z224" s="19"/>
      <c r="AA224" s="19"/>
      <c r="AB224" s="19"/>
    </row>
    <row r="225" spans="16:28" x14ac:dyDescent="0.3">
      <c r="P225" s="48"/>
      <c r="Z225" s="19"/>
      <c r="AA225" s="19"/>
      <c r="AB225" s="19"/>
    </row>
    <row r="226" spans="16:28" x14ac:dyDescent="0.3">
      <c r="P226" s="48"/>
      <c r="Z226" s="19"/>
      <c r="AA226" s="19"/>
      <c r="AB226" s="19"/>
    </row>
    <row r="227" spans="16:28" x14ac:dyDescent="0.3">
      <c r="P227" s="48"/>
      <c r="Z227" s="19"/>
      <c r="AA227" s="19"/>
      <c r="AB227" s="19"/>
    </row>
    <row r="228" spans="16:28" x14ac:dyDescent="0.3">
      <c r="P228" s="48"/>
      <c r="Z228" s="19"/>
      <c r="AA228" s="19"/>
      <c r="AB228" s="19"/>
    </row>
    <row r="229" spans="16:28" x14ac:dyDescent="0.3">
      <c r="P229" s="48"/>
      <c r="Z229" s="19"/>
      <c r="AA229" s="19"/>
      <c r="AB229" s="19"/>
    </row>
    <row r="230" spans="16:28" x14ac:dyDescent="0.3">
      <c r="P230" s="48"/>
      <c r="Z230" s="19"/>
      <c r="AA230" s="19"/>
      <c r="AB230" s="19"/>
    </row>
    <row r="231" spans="16:28" x14ac:dyDescent="0.3">
      <c r="P231" s="48"/>
      <c r="Z231" s="19"/>
      <c r="AA231" s="19"/>
      <c r="AB231" s="19"/>
    </row>
    <row r="232" spans="16:28" x14ac:dyDescent="0.3">
      <c r="P232" s="48"/>
      <c r="Z232" s="19"/>
      <c r="AA232" s="19"/>
      <c r="AB232" s="19"/>
    </row>
    <row r="233" spans="16:28" x14ac:dyDescent="0.3">
      <c r="P233" s="48"/>
      <c r="Z233" s="19"/>
      <c r="AA233" s="19"/>
      <c r="AB233" s="19"/>
    </row>
    <row r="234" spans="16:28" x14ac:dyDescent="0.3">
      <c r="P234" s="48"/>
      <c r="Z234" s="19"/>
      <c r="AA234" s="19"/>
      <c r="AB234" s="19"/>
    </row>
    <row r="235" spans="16:28" x14ac:dyDescent="0.3">
      <c r="P235" s="48"/>
      <c r="Z235" s="19"/>
      <c r="AA235" s="19"/>
      <c r="AB235" s="19"/>
    </row>
    <row r="236" spans="16:28" x14ac:dyDescent="0.3">
      <c r="P236" s="48"/>
      <c r="Z236" s="19"/>
      <c r="AA236" s="19"/>
      <c r="AB236" s="19"/>
    </row>
    <row r="237" spans="16:28" x14ac:dyDescent="0.3">
      <c r="P237" s="48"/>
      <c r="Z237" s="19"/>
      <c r="AA237" s="19"/>
      <c r="AB237" s="19"/>
    </row>
    <row r="238" spans="16:28" x14ac:dyDescent="0.3">
      <c r="P238" s="48"/>
      <c r="Z238" s="19"/>
      <c r="AA238" s="19"/>
      <c r="AB238" s="19"/>
    </row>
    <row r="239" spans="16:28" x14ac:dyDescent="0.3">
      <c r="P239" s="48"/>
    </row>
  </sheetData>
  <pageMargins left="0.25" right="0.25" top="1" bottom="1" header="0.3" footer="0.3"/>
  <pageSetup paperSize="5" scale="74" fitToHeight="0" orientation="landscape" r:id="rId1"/>
  <headerFooter>
    <oddHeader xml:space="preserve">&amp;CWATER FUND EXPENDITURE </oddHeader>
    <oddFooter>Page &amp;P of &amp;N</oddFoot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75F5-67AA-41B3-B2F5-8151BDF6FAF0}">
  <dimension ref="A1"/>
  <sheetViews>
    <sheetView tabSelected="1"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7B4B592ACD514DA5D0132884BCDCB6" ma:contentTypeVersion="3" ma:contentTypeDescription="Create a new document." ma:contentTypeScope="" ma:versionID="3a0e45f99f9272ba52b7ae5d2ef753a6">
  <xsd:schema xmlns:xsd="http://www.w3.org/2001/XMLSchema" xmlns:xs="http://www.w3.org/2001/XMLSchema" xmlns:p="http://schemas.microsoft.com/office/2006/metadata/properties" xmlns:ns2="511107fb-d1b1-4047-ad2d-5ada554c22e1" targetNamespace="http://schemas.microsoft.com/office/2006/metadata/properties" ma:root="true" ma:fieldsID="dc2460ef240d7e0c3063cf6dc9b313e5" ns2:_="">
    <xsd:import namespace="511107fb-d1b1-4047-ad2d-5ada554c22e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1107fb-d1b1-4047-ad2d-5ada554c2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C9DD3D-6418-4DCA-B1B0-4A9050B2B45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AB7E1E-5A78-4C9B-894B-1243D8D58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1107fb-d1b1-4047-ad2d-5ada554c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CD9F1A-A7C3-4FED-93FC-E69D3D3CFD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Gen Fund Rev</vt:lpstr>
      <vt:lpstr>Gen Fund Exp</vt:lpstr>
      <vt:lpstr>Sewer Rev</vt:lpstr>
      <vt:lpstr>Sewer Fund Exp</vt:lpstr>
      <vt:lpstr>Water Rev</vt:lpstr>
      <vt:lpstr>Water Fund Exp</vt:lpstr>
      <vt:lpstr>Sheet2</vt:lpstr>
      <vt:lpstr>'Gen Fund Exp'!Print_Area</vt:lpstr>
      <vt:lpstr>'Gen Fund Rev'!Print_Area</vt:lpstr>
      <vt:lpstr>'Sewer Fund Exp'!Print_Area</vt:lpstr>
      <vt:lpstr>'Sewer Rev'!Print_Area</vt:lpstr>
      <vt:lpstr>'Water Fund Exp'!Print_Area</vt:lpstr>
      <vt:lpstr>'Water Rev'!Print_Area</vt:lpstr>
      <vt:lpstr>'Gen Fund Exp'!Print_Titles</vt:lpstr>
      <vt:lpstr>'Gen Fund Rev'!Print_Titles</vt:lpstr>
      <vt:lpstr>'Sewer Fund Exp'!Print_Titles</vt:lpstr>
      <vt:lpstr>'Sewer Rev'!Print_Titles</vt:lpstr>
      <vt:lpstr>'Water Fund Exp'!Print_Titles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Okes</dc:creator>
  <cp:keywords/>
  <dc:description/>
  <cp:lastModifiedBy>David Williams</cp:lastModifiedBy>
  <cp:revision/>
  <cp:lastPrinted>2026-03-10T19:25:08Z</cp:lastPrinted>
  <dcterms:created xsi:type="dcterms:W3CDTF">2025-12-31T15:53:01Z</dcterms:created>
  <dcterms:modified xsi:type="dcterms:W3CDTF">2026-03-13T16:34:31Z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0x010100757B4B592ACD514DA5D0132884BCDCB6</vt:lpwstr>
  </property>
</Properties>
</file>